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mc:AlternateContent xmlns:mc="http://schemas.openxmlformats.org/markup-compatibility/2006">
    <mc:Choice Requires="x15">
      <x15ac:absPath xmlns:x15ac="http://schemas.microsoft.com/office/spreadsheetml/2010/11/ac" url="D:\5. Report Meeting\Report_HIV TB\1 Report template\TB\"/>
    </mc:Choice>
  </mc:AlternateContent>
  <xr:revisionPtr revIDLastSave="0" documentId="13_ncr:1_{6160DFC3-9DBD-4CE3-AEE2-7018772E2831}" xr6:coauthVersionLast="36" xr6:coauthVersionMax="47" xr10:uidLastSave="{00000000-0000-0000-0000-000000000000}"/>
  <bookViews>
    <workbookView xWindow="0" yWindow="0" windowWidth="21600" windowHeight="8565" tabRatio="739" activeTab="2" xr2:uid="{00000000-000D-0000-FFFF-FFFF00000000}"/>
  </bookViews>
  <sheets>
    <sheet name="TB Indicator list" sheetId="27" r:id="rId1"/>
    <sheet name="Report date" sheetId="26" r:id="rId2"/>
    <sheet name="Qrly template" sheetId="9" r:id="rId3"/>
    <sheet name="PSI_99DOTs" sheetId="28" state="hidden" r:id="rId4"/>
    <sheet name="monitoring" sheetId="29" state="hidden" r:id="rId5"/>
    <sheet name="T&amp;A" sheetId="30" state="hidden" r:id="rId6"/>
    <sheet name="Dropdown" sheetId="25" state="hidden" r:id="rId7"/>
  </sheets>
  <externalReferences>
    <externalReference r:id="rId8"/>
  </externalReferences>
  <definedNames>
    <definedName name="_xlnm._FilterDatabase" localSheetId="3" hidden="1">PSI_99DOTs!$A$2:$F$41</definedName>
    <definedName name="_xlnm._FilterDatabase" localSheetId="2" hidden="1">'Qrly template'!$A$2:$N$8</definedName>
    <definedName name="_xlnm._FilterDatabase" localSheetId="0" hidden="1">'TB Indicator list'!$A$2:$L$42</definedName>
    <definedName name="qrly99dots">PSI_99DOTs!$A:$G</definedName>
    <definedName name="qrlytemplate">'Qrly template'!$A:$N</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9" l="1"/>
  <c r="I7" i="9"/>
  <c r="H8" i="9"/>
  <c r="I8" i="9"/>
  <c r="K7" i="9"/>
  <c r="I3" i="30" l="1"/>
  <c r="I4" i="30"/>
  <c r="I5" i="30"/>
  <c r="I6" i="30"/>
  <c r="I7" i="30"/>
  <c r="I8" i="30"/>
  <c r="I9" i="30"/>
  <c r="I2" i="30"/>
  <c r="G16" i="30" l="1"/>
  <c r="G11" i="29"/>
  <c r="L9" i="30" s="1"/>
  <c r="G10" i="29"/>
  <c r="L8" i="30" s="1"/>
  <c r="M8" i="30" s="1"/>
  <c r="G9" i="29"/>
  <c r="J7" i="30" s="1"/>
  <c r="G8" i="29"/>
  <c r="L6" i="30" s="1"/>
  <c r="M6" i="30" s="1"/>
  <c r="G7" i="29"/>
  <c r="J5" i="30" s="1"/>
  <c r="G6" i="29"/>
  <c r="L4" i="30" s="1"/>
  <c r="M4" i="30" s="1"/>
  <c r="G5" i="29"/>
  <c r="J3" i="30" s="1"/>
  <c r="K3" i="30" s="1"/>
  <c r="G4" i="29"/>
  <c r="L2" i="30" s="1"/>
  <c r="M2" i="30" s="1"/>
  <c r="J6" i="30" l="1"/>
  <c r="L5" i="30"/>
  <c r="M5" i="30" s="1"/>
  <c r="L7" i="30"/>
  <c r="M7" i="30" s="1"/>
  <c r="J9" i="30"/>
  <c r="J8" i="30"/>
  <c r="J4" i="30"/>
  <c r="K4" i="30" s="1"/>
  <c r="L3" i="30"/>
  <c r="M3" i="30" s="1"/>
  <c r="J2" i="30"/>
  <c r="K2" i="30" s="1"/>
  <c r="J8" i="9" l="1"/>
  <c r="K8" i="9"/>
  <c r="L8" i="9"/>
  <c r="M8" i="9"/>
  <c r="N8" i="9"/>
  <c r="G8" i="9"/>
  <c r="E15" i="30"/>
  <c r="AM12" i="30" s="1"/>
  <c r="D15" i="30"/>
  <c r="J7" i="9"/>
  <c r="L7" i="9"/>
  <c r="M7" i="9"/>
  <c r="N7" i="9"/>
  <c r="G7" i="9"/>
  <c r="AA12" i="30" l="1"/>
  <c r="G15" i="30"/>
  <c r="BA12" i="30" s="1"/>
  <c r="Y11" i="29"/>
  <c r="Y10" i="29"/>
  <c r="Y9" i="29"/>
  <c r="Y8" i="29"/>
  <c r="Y7" i="29"/>
  <c r="Y6" i="29"/>
  <c r="Y5" i="29"/>
  <c r="Y4" i="29"/>
  <c r="V11" i="29"/>
  <c r="V10" i="29"/>
  <c r="V9" i="29"/>
  <c r="V8" i="29"/>
  <c r="V7" i="29"/>
  <c r="V6" i="29"/>
  <c r="V5" i="29"/>
  <c r="V4" i="29"/>
  <c r="S11" i="29"/>
  <c r="S10" i="29"/>
  <c r="S9" i="29"/>
  <c r="S8" i="29"/>
  <c r="S7" i="29"/>
  <c r="S6" i="29"/>
  <c r="S5" i="29"/>
  <c r="S4" i="29"/>
  <c r="P11" i="29"/>
  <c r="P10" i="29"/>
  <c r="P9" i="29"/>
  <c r="P8" i="29"/>
  <c r="P7" i="29"/>
  <c r="P6" i="29"/>
  <c r="P5" i="29"/>
  <c r="P4" i="29"/>
  <c r="M11" i="29"/>
  <c r="M10" i="29"/>
  <c r="M9" i="29"/>
  <c r="M8" i="29"/>
  <c r="M7" i="29"/>
  <c r="M6" i="29"/>
  <c r="M5" i="29"/>
  <c r="M4" i="29"/>
  <c r="J11" i="29"/>
  <c r="J10" i="29"/>
  <c r="J9" i="29"/>
  <c r="J8" i="29"/>
  <c r="J7" i="29"/>
  <c r="J6" i="29"/>
  <c r="J5" i="29"/>
  <c r="J4" i="29"/>
  <c r="D11" i="29"/>
  <c r="D10" i="29"/>
  <c r="D9" i="29"/>
  <c r="D8" i="29"/>
  <c r="D6" i="29"/>
  <c r="D5" i="29"/>
  <c r="D7" i="29"/>
  <c r="D4" i="29"/>
  <c r="AA11" i="29" l="1"/>
  <c r="AA9" i="29"/>
  <c r="AA4" i="29"/>
  <c r="AA7" i="29"/>
  <c r="AA8" i="29"/>
  <c r="AA10" i="29"/>
  <c r="AA6" i="29"/>
  <c r="AA5" i="29"/>
  <c r="AM10" i="30"/>
  <c r="AA2" i="30" l="1"/>
  <c r="AG2" i="30"/>
  <c r="U2" i="30"/>
  <c r="AV9" i="30"/>
  <c r="AV8" i="30"/>
  <c r="AW8" i="30" s="1"/>
  <c r="AV7" i="30"/>
  <c r="AW7" i="30" s="1"/>
  <c r="AV6" i="30"/>
  <c r="AW6" i="30" s="1"/>
  <c r="AV4" i="30"/>
  <c r="AW4" i="30" s="1"/>
  <c r="AV3" i="30"/>
  <c r="AW3" i="30" s="1"/>
  <c r="AV5" i="30"/>
  <c r="AW5" i="30" s="1"/>
  <c r="AP9" i="30"/>
  <c r="AP8" i="30"/>
  <c r="AQ8" i="30" s="1"/>
  <c r="AP7" i="30"/>
  <c r="AQ7" i="30" s="1"/>
  <c r="AP6" i="30"/>
  <c r="AQ6" i="30" s="1"/>
  <c r="AP5" i="30"/>
  <c r="AQ5" i="30" s="1"/>
  <c r="AP4" i="30"/>
  <c r="AQ4" i="30" s="1"/>
  <c r="AP3" i="30"/>
  <c r="AQ3" i="30" s="1"/>
  <c r="AJ9" i="30"/>
  <c r="AJ8" i="30"/>
  <c r="AK8" i="30" s="1"/>
  <c r="AJ7" i="30"/>
  <c r="AK7" i="30" s="1"/>
  <c r="AJ6" i="30"/>
  <c r="AK6" i="30" s="1"/>
  <c r="AJ5" i="30"/>
  <c r="AK5" i="30" s="1"/>
  <c r="AJ4" i="30"/>
  <c r="AK4" i="30" s="1"/>
  <c r="AJ3" i="30"/>
  <c r="AK3" i="30" s="1"/>
  <c r="D9" i="30"/>
  <c r="AD9" i="30"/>
  <c r="AD8" i="30"/>
  <c r="AE8" i="30" s="1"/>
  <c r="AD7" i="30"/>
  <c r="AE7" i="30" s="1"/>
  <c r="AD6" i="30"/>
  <c r="AE6" i="30" s="1"/>
  <c r="AD5" i="30"/>
  <c r="AE5" i="30" s="1"/>
  <c r="AD4" i="30"/>
  <c r="AE4" i="30" s="1"/>
  <c r="AD3" i="30"/>
  <c r="AE3" i="30" s="1"/>
  <c r="X9" i="30"/>
  <c r="X8" i="30"/>
  <c r="Y8" i="30" s="1"/>
  <c r="X7" i="30"/>
  <c r="Y7" i="30" s="1"/>
  <c r="X6" i="30"/>
  <c r="Y6" i="30" s="1"/>
  <c r="X5" i="30"/>
  <c r="Y5" i="30" s="1"/>
  <c r="X4" i="30"/>
  <c r="Y4" i="30" s="1"/>
  <c r="X3" i="30"/>
  <c r="Y3" i="30" s="1"/>
  <c r="R9" i="30"/>
  <c r="R8" i="30"/>
  <c r="S8" i="30" s="1"/>
  <c r="R7" i="30"/>
  <c r="S7" i="30" s="1"/>
  <c r="R6" i="30"/>
  <c r="S6" i="30" s="1"/>
  <c r="R5" i="30"/>
  <c r="S5" i="30" s="1"/>
  <c r="R4" i="30"/>
  <c r="S4" i="30" s="1"/>
  <c r="R3" i="30"/>
  <c r="S3" i="30" s="1"/>
  <c r="D2" i="30"/>
  <c r="AB9" i="30" l="1"/>
  <c r="AH8" i="30"/>
  <c r="AN9" i="30"/>
  <c r="AN6" i="30"/>
  <c r="AT9" i="30"/>
  <c r="AT6" i="30"/>
  <c r="F6" i="30"/>
  <c r="G6" i="30" s="1"/>
  <c r="AB8" i="29"/>
  <c r="BB6" i="30" s="1"/>
  <c r="BC6" i="30" s="1"/>
  <c r="P4" i="30"/>
  <c r="V4" i="30"/>
  <c r="AB3" i="30"/>
  <c r="AT8" i="30"/>
  <c r="F7" i="30"/>
  <c r="G7" i="30" s="1"/>
  <c r="AB9" i="29"/>
  <c r="BB7" i="30" s="1"/>
  <c r="BC7" i="30" s="1"/>
  <c r="P3" i="30"/>
  <c r="V3" i="30"/>
  <c r="AH9" i="30"/>
  <c r="AN8" i="30"/>
  <c r="AT7" i="30"/>
  <c r="AT2" i="30"/>
  <c r="AV2" i="30"/>
  <c r="AW2" i="30" s="1"/>
  <c r="P9" i="30"/>
  <c r="V9" i="30"/>
  <c r="AB8" i="30"/>
  <c r="AH7" i="30"/>
  <c r="AT5" i="30"/>
  <c r="AH2" i="30"/>
  <c r="AJ2" i="30"/>
  <c r="AK2" i="30" s="1"/>
  <c r="P8" i="30"/>
  <c r="D7" i="30"/>
  <c r="V8" i="30"/>
  <c r="AB7" i="30"/>
  <c r="AH6" i="30"/>
  <c r="AN5" i="30"/>
  <c r="AT4" i="30"/>
  <c r="AN2" i="30"/>
  <c r="AP2" i="30"/>
  <c r="AQ2" i="30" s="1"/>
  <c r="F2" i="30"/>
  <c r="G2" i="30" s="1"/>
  <c r="AB4" i="29"/>
  <c r="BB2" i="30" s="1"/>
  <c r="BC2" i="30" s="1"/>
  <c r="P7" i="30"/>
  <c r="D6" i="30"/>
  <c r="V7" i="30"/>
  <c r="AB6" i="30"/>
  <c r="AH5" i="30"/>
  <c r="AN4" i="30"/>
  <c r="AT3" i="30"/>
  <c r="F5" i="30"/>
  <c r="G5" i="30" s="1"/>
  <c r="AB7" i="29"/>
  <c r="BB5" i="30" s="1"/>
  <c r="BC5" i="30" s="1"/>
  <c r="AN7" i="30"/>
  <c r="P2" i="30"/>
  <c r="Q2" i="30" s="1"/>
  <c r="R2" i="30"/>
  <c r="S2" i="30" s="1"/>
  <c r="V2" i="30"/>
  <c r="W2" i="30" s="1"/>
  <c r="X2" i="30"/>
  <c r="Y2" i="30" s="1"/>
  <c r="AB2" i="30"/>
  <c r="AC2" i="30" s="1"/>
  <c r="AD2" i="30"/>
  <c r="AE2" i="30" s="1"/>
  <c r="AB11" i="29"/>
  <c r="BB9" i="30" s="1"/>
  <c r="F9" i="30"/>
  <c r="P6" i="30"/>
  <c r="D5" i="30"/>
  <c r="V6" i="30"/>
  <c r="AB5" i="30"/>
  <c r="AH4" i="30"/>
  <c r="AN3" i="30"/>
  <c r="P5" i="30"/>
  <c r="V5" i="30"/>
  <c r="AB4" i="30"/>
  <c r="AH3" i="30"/>
  <c r="AZ9" i="30" l="1"/>
  <c r="AZ6" i="30"/>
  <c r="BA6" i="30" s="1"/>
  <c r="AZ5" i="30"/>
  <c r="BA5" i="30" s="1"/>
  <c r="AZ7" i="30"/>
  <c r="BA7" i="30" s="1"/>
  <c r="AZ2" i="30"/>
  <c r="D4" i="30"/>
  <c r="F4" i="30"/>
  <c r="G4" i="30" s="1"/>
  <c r="AB6" i="29"/>
  <c r="BB4" i="30" s="1"/>
  <c r="BC4" i="30" s="1"/>
  <c r="AB5" i="29"/>
  <c r="BB3" i="30" s="1"/>
  <c r="BC3" i="30" s="1"/>
  <c r="F3" i="30"/>
  <c r="G3" i="30" s="1"/>
  <c r="D3" i="30"/>
  <c r="AB10" i="29"/>
  <c r="BB8" i="30" s="1"/>
  <c r="BC8" i="30" s="1"/>
  <c r="F8" i="30"/>
  <c r="G8" i="30" s="1"/>
  <c r="D8" i="30"/>
  <c r="AZ8" i="30" l="1"/>
  <c r="BA8" i="30" s="1"/>
  <c r="AZ4" i="30"/>
  <c r="BA4" i="30" s="1"/>
  <c r="AZ3" i="30"/>
  <c r="BA3" i="30" s="1"/>
  <c r="AU5" i="30"/>
  <c r="AU6" i="30"/>
  <c r="E3" i="30"/>
  <c r="E4" i="30"/>
  <c r="E5" i="30"/>
  <c r="E6" i="30"/>
  <c r="E7" i="30"/>
  <c r="E8" i="30"/>
  <c r="E2" i="30"/>
  <c r="AU8" i="30" l="1"/>
  <c r="AS8" i="30"/>
  <c r="AO8" i="30"/>
  <c r="AM8" i="30"/>
  <c r="AC8" i="30"/>
  <c r="AA8" i="30"/>
  <c r="U8" i="30"/>
  <c r="Q8" i="30"/>
  <c r="O8" i="30"/>
  <c r="C8" i="30"/>
  <c r="AU7" i="30"/>
  <c r="AS7" i="30"/>
  <c r="AO7" i="30"/>
  <c r="AM7" i="30"/>
  <c r="AI7" i="30"/>
  <c r="AG7" i="30"/>
  <c r="AC7" i="30"/>
  <c r="AA7" i="30"/>
  <c r="U7" i="30"/>
  <c r="Q7" i="30"/>
  <c r="O7" i="30"/>
  <c r="C7" i="30"/>
  <c r="AS6" i="30"/>
  <c r="AM6" i="30"/>
  <c r="AI6" i="30"/>
  <c r="AG6" i="30"/>
  <c r="AC6" i="30"/>
  <c r="W6" i="30"/>
  <c r="U6" i="30"/>
  <c r="C6" i="30"/>
  <c r="AS5" i="30"/>
  <c r="AM5" i="30"/>
  <c r="AI5" i="30"/>
  <c r="AG5" i="30"/>
  <c r="AC5" i="30"/>
  <c r="AA5" i="30"/>
  <c r="W5" i="30"/>
  <c r="U5" i="30"/>
  <c r="C5" i="30"/>
  <c r="AU4" i="30"/>
  <c r="AS4" i="30"/>
  <c r="AO4" i="30"/>
  <c r="AM4" i="30"/>
  <c r="AI4" i="30"/>
  <c r="AG4" i="30"/>
  <c r="AC4" i="30"/>
  <c r="AA4" i="30"/>
  <c r="W4" i="30"/>
  <c r="U4" i="30"/>
  <c r="Q4" i="30"/>
  <c r="O4" i="30"/>
  <c r="C4" i="30"/>
  <c r="AU3" i="30"/>
  <c r="AS3" i="30"/>
  <c r="AO3" i="30"/>
  <c r="AM3" i="30"/>
  <c r="AI3" i="30"/>
  <c r="AG3" i="30"/>
  <c r="AC3" i="30"/>
  <c r="AA3" i="30"/>
  <c r="W3" i="30"/>
  <c r="U3" i="30"/>
  <c r="Q3" i="30"/>
  <c r="O3" i="30"/>
  <c r="C3" i="30"/>
  <c r="AU2" i="30"/>
  <c r="AS2" i="30"/>
  <c r="AO2" i="30"/>
  <c r="AM2" i="30"/>
  <c r="AI2" i="30"/>
  <c r="O2" i="30"/>
  <c r="C2" i="30"/>
  <c r="G41" i="28" l="1"/>
  <c r="G40" i="28"/>
  <c r="AN10" i="30" l="1"/>
  <c r="V12" i="29"/>
  <c r="BA2" i="30"/>
  <c r="AA12" i="29" l="1"/>
  <c r="AB12" i="29"/>
  <c r="BB10" i="30" s="1"/>
  <c r="BC10" i="30" s="1"/>
  <c r="AP10" i="30"/>
  <c r="AQ10" i="30" s="1"/>
  <c r="AZ10" i="30"/>
  <c r="BA10" i="30" s="1"/>
  <c r="AO10" i="30"/>
</calcChain>
</file>

<file path=xl/sharedStrings.xml><?xml version="1.0" encoding="utf-8"?>
<sst xmlns="http://schemas.openxmlformats.org/spreadsheetml/2006/main" count="820" uniqueCount="369">
  <si>
    <t>AF-4 (Numerator)</t>
  </si>
  <si>
    <t>Organization</t>
  </si>
  <si>
    <t>Township</t>
  </si>
  <si>
    <t>Site</t>
  </si>
  <si>
    <t>Fiscal Year (FY)</t>
  </si>
  <si>
    <t>RN-4</t>
  </si>
  <si>
    <t>Indicator Code</t>
  </si>
  <si>
    <t>Technical Area</t>
  </si>
  <si>
    <t>Functional Area</t>
  </si>
  <si>
    <t>Indicator Definition</t>
  </si>
  <si>
    <t>Reporting Frequency</t>
  </si>
  <si>
    <t>Indicator Type</t>
  </si>
  <si>
    <t>Remarks</t>
  </si>
  <si>
    <t>AF-4</t>
  </si>
  <si>
    <t>Reach</t>
  </si>
  <si>
    <t>01. Active Case Finding Indicators</t>
  </si>
  <si>
    <t>Number of presumptive TB cases identified</t>
  </si>
  <si>
    <t>Semi-annual</t>
  </si>
  <si>
    <t>AF-5</t>
  </si>
  <si>
    <t>Number of presumptive TB cases tested for TB</t>
  </si>
  <si>
    <t>Number of individuals who screened positive (i.e., presumptive TB cases) and received a diagnostic evaluation (which is used to confirm active TB disease) during the reporting period.</t>
  </si>
  <si>
    <t>CI-1</t>
  </si>
  <si>
    <t>02. Contact Investigation Indicators</t>
  </si>
  <si>
    <t>Core Indicator</t>
  </si>
  <si>
    <t>CI-11</t>
  </si>
  <si>
    <t>Percent of contacts diagnosed with TB disease and started on treatment</t>
  </si>
  <si>
    <t>Number of contacts who started TB treatment among all contacts diagnosed with TB disease during the reporting period.</t>
  </si>
  <si>
    <t>DT-1</t>
  </si>
  <si>
    <t>04. TB Detection Indicators</t>
  </si>
  <si>
    <t>TB case notifications</t>
  </si>
  <si>
    <t>Number of new and relapse TB cases and cases with unknown previous TB treatment history (all forms) notified during the reporting period.</t>
  </si>
  <si>
    <t>DT-3</t>
  </si>
  <si>
    <t>DT-12</t>
  </si>
  <si>
    <t>DT-23</t>
  </si>
  <si>
    <t>TB patients with test results for rifampicin and isoniazid and with resistance to rifampicin</t>
  </si>
  <si>
    <t>Number of new bacteriologically confirmed pulmonary TB patients with test results for rifampicin and isoniazid and with resistance to rifampicin (regardless of result for isoniazid).</t>
  </si>
  <si>
    <t>RN-1</t>
  </si>
  <si>
    <t>05. Drug-Resistant TB Notifications</t>
  </si>
  <si>
    <t>Number of DR- TB enrolled on treatment</t>
  </si>
  <si>
    <t>Number of laboratory-confirmed or clinically diagnosed DR-TB patients enrolled on appropriate treatment for DR-TB during the reporting period.</t>
  </si>
  <si>
    <t>RN-6</t>
  </si>
  <si>
    <t>Number of treatment sites providing DR-TB treatment</t>
  </si>
  <si>
    <t>Total number of healthcare sites (both public and private) that are providing the appropriate treatment to DR-TB patients during the reporting period.</t>
  </si>
  <si>
    <t>CH-5</t>
  </si>
  <si>
    <t>06. Childhood TB</t>
  </si>
  <si>
    <t>Childhood TB notification</t>
  </si>
  <si>
    <t>CH-6</t>
  </si>
  <si>
    <t>Percentage of new and relapse TB case notifications that are among 0-14-year-old children, calculated at national and subnational level</t>
  </si>
  <si>
    <t>Percentage of new and relapse TB case notifications that are among 0-14-year-old children (all forms), calculated at the national and subnational level.</t>
  </si>
  <si>
    <t>CH-8</t>
  </si>
  <si>
    <t>Childhood TB (0-4) notifications</t>
  </si>
  <si>
    <t>Number of new and relapse childhood (ages 0-4 years) TB cases and childhood cases with unknown previous TB treatment history (all forms) who were notified in reporting period.</t>
  </si>
  <si>
    <t>CH-9</t>
  </si>
  <si>
    <t>Childhood TB (5-14) notifications</t>
  </si>
  <si>
    <t>Number of new and relapse childhood (ages 5-14 years) TB cases and childhood cases with unknown previous TB treatment history (all forms) who were notified in reporting period.</t>
  </si>
  <si>
    <t>CH-10</t>
  </si>
  <si>
    <t>Ratio of 0-4 to 5-14 years-old notifications</t>
  </si>
  <si>
    <t>Ratio of 0-4 to 5-14 years-old notifications.</t>
  </si>
  <si>
    <t>CH-13</t>
  </si>
  <si>
    <t>Childhood (ages 0-14) DR-TB notifications</t>
  </si>
  <si>
    <t>Number of laboratory-confirmed childhood (ages 0-14 years) DR-TB (RR/MDR and XDR) cases notified during the reporting period.</t>
  </si>
  <si>
    <t>CH- 14</t>
  </si>
  <si>
    <t>Cure</t>
  </si>
  <si>
    <t>Treatment success rate for childhood TB (ages 0-14)</t>
  </si>
  <si>
    <t>SS-1</t>
  </si>
  <si>
    <t>08. TB Treatment Success Indicators</t>
  </si>
  <si>
    <t>TB Treatment Success Rate</t>
  </si>
  <si>
    <t>SS-2</t>
  </si>
  <si>
    <t>TB treatment outcome: Died during treatment</t>
  </si>
  <si>
    <t>Percentage of new and relapse TB cases, all forms, who died during treatment, among TB cases (new and relapse), all forms, notified to the national health authorities during the same reporting period.</t>
  </si>
  <si>
    <t>SS-3</t>
  </si>
  <si>
    <t>TB treatment outcome: Treatment failed</t>
  </si>
  <si>
    <t>Percentage of new and relapse TB cases, all forms, whose treatment failed, among TB cases (new and relapse), all forms, notified to the national health authorities during the same reporting period.</t>
  </si>
  <si>
    <t>SS-4</t>
  </si>
  <si>
    <t>TB treatment outcome: LTFU</t>
  </si>
  <si>
    <t>Percentage of new and relapse TB cases, all forms, who were LTFU, among TB cases (new and relapse) notified to the national health authorities during the same reporting period</t>
  </si>
  <si>
    <t>SS-5</t>
  </si>
  <si>
    <t>TB treatment outcome: Not evaluated</t>
  </si>
  <si>
    <t>SS-6</t>
  </si>
  <si>
    <t>Treatment success rate for TB/HIV coinfected patients</t>
  </si>
  <si>
    <t>Percentage of new and relapse TB/HIV coinfected cases (all forms) who were successfully treated (cured or treatment completed among TB/HIV coinfected cases (all forms, new and relapse) notified to the national health authorities during the same reporting period.</t>
  </si>
  <si>
    <t>RS-1</t>
  </si>
  <si>
    <t>09. Drug-Resistant TB Treatment Success Indicators</t>
  </si>
  <si>
    <t>DR-TB
Treatment Success Rate</t>
  </si>
  <si>
    <t>RS-2</t>
  </si>
  <si>
    <t>DR-TB
treatment outcome: Died</t>
  </si>
  <si>
    <t>Percentage of DR-TB cases who were enrolled on appropriate treatment during a specified period, and died, among DR-TB cases enrolled on appropriate treatment during the same reporting period.</t>
  </si>
  <si>
    <t>RS-3</t>
  </si>
  <si>
    <t>DR-TB
treatment outcome: Treatment failed</t>
  </si>
  <si>
    <t>Percentage of DR-TB cases who were enrolled on appropriate treatment during the reporting period, but treatment failed, among DR-TB cases enrolled on appropriate treatment during the same reporting period.</t>
  </si>
  <si>
    <t>RS-4</t>
  </si>
  <si>
    <t>DR-TB
treatment outcome: LTFU</t>
  </si>
  <si>
    <t>Percentage of DR-TB cases who were enrolled on appropriate treatment during the reporting period, but were LTFU, among DR- TB cases enrolled on appropriate treatment during the same reporting period.</t>
  </si>
  <si>
    <t>RS-5</t>
  </si>
  <si>
    <t>Drug-resistant TB treatment outcome: Not evaluated</t>
  </si>
  <si>
    <t>Percentage of DR-TB cases who were enrolled on appropriate treatment during the reporting period, but not evaluated, among DR-TB cases enrolled on appropriate treatment during the same reporting period.</t>
  </si>
  <si>
    <t>RS-7</t>
  </si>
  <si>
    <t>Percent of DR- TB patients who receive DR-TB care package</t>
  </si>
  <si>
    <t>Percentage of DR-TB patients who received nonmedical interventions and benefits, aimed at improving treatment adherence and reduction of catastrophic cost during a specified period, among DR-TB cases enrolled on treatment during the same reporting period.</t>
  </si>
  <si>
    <t>TH-13</t>
  </si>
  <si>
    <t>10. TB/HIV Indicators</t>
  </si>
  <si>
    <t>Percent of TB patients with known HIV status</t>
  </si>
  <si>
    <t>Percentage of new and relapse TB patients notified during the reporting period who were tested for HIV at the time of diagnosis or with known HIV status at the time of TB diagnosis, among all new and relapse TB patients (all forms) notified during the reporting period.</t>
  </si>
  <si>
    <t>TH-14</t>
  </si>
  <si>
    <t>Percent of TB patients recorded as HIV-positive</t>
  </si>
  <si>
    <t>Percentage of new and relapse TB patients recorded as HIV-positive, among all new and relapse TB patients (all forms) with known HIV-status notified during the reporting period.</t>
  </si>
  <si>
    <t>TH-18</t>
  </si>
  <si>
    <t>Percent of HIV- positive TB patients started or continued on ART</t>
  </si>
  <si>
    <t>Percentage of HIV-positive TB patients started or continued on ART during the reporting period, among new and relapse TB patients recorded as HIV- positive during the reporting period.</t>
  </si>
  <si>
    <t>PT-1</t>
  </si>
  <si>
    <t>Prevent</t>
  </si>
  <si>
    <t>11. TB Preventive Treatment Indicators</t>
  </si>
  <si>
    <t>PT-3</t>
  </si>
  <si>
    <t>TPT –
children (&lt;5 years) household contacts coverage</t>
  </si>
  <si>
    <t>Number of children household contacts (age &lt;5 years) of bacteriologically confirmed pulmonary new and relapse TB cases notified in the reporting period who were started on TPT.</t>
  </si>
  <si>
    <t>PT-4</t>
  </si>
  <si>
    <t>TPT – adult household contacts and contacts
&gt;5 years coverage</t>
  </si>
  <si>
    <t>Number of adult household contacts (and contacts &gt;5 years of age), of bacteriologically confirmed pulmonary new and relapse TB notified during the reporting period who were started on TPT.</t>
  </si>
  <si>
    <t>PT-9</t>
  </si>
  <si>
    <t>Percent of household contacts completed TPT</t>
  </si>
  <si>
    <t>Percentage of total household contacts that began TPT during the reporting period and completed the therapy, among all household contacts who were started on TPT during same reporting period.</t>
  </si>
  <si>
    <t>HW-1</t>
  </si>
  <si>
    <t>13. Healthcare Worker Screening Indicators</t>
  </si>
  <si>
    <t>Percentage of HCWs screened for TB</t>
  </si>
  <si>
    <t>Percentage of HCWs screened for active TB disease in line with national policy during the reporting period, among HCWs during the reporting period.</t>
  </si>
  <si>
    <t>HW-3</t>
  </si>
  <si>
    <t>Percentage of HCWs diagnosed with TB disease</t>
  </si>
  <si>
    <t>Percentage of HCWs diagnosed with active TB disease in line with national policy during the reporting period, among healthcare workers during the reporting period.</t>
  </si>
  <si>
    <t>Numerator</t>
  </si>
  <si>
    <t>Denominator</t>
  </si>
  <si>
    <t>N/A</t>
  </si>
  <si>
    <t>Number of healthcare sites (both public and private) that are providing the appropriate treatment to DR-TB patients during the reporting period</t>
  </si>
  <si>
    <t>Indicator</t>
  </si>
  <si>
    <t>Quarter</t>
  </si>
  <si>
    <r>
      <t xml:space="preserve"> No. of </t>
    </r>
    <r>
      <rPr>
        <sz val="11"/>
        <color rgb="FFFF0000"/>
        <rFont val="Calibri"/>
        <family val="2"/>
        <scheme val="minor"/>
      </rPr>
      <t>presumptive TB cases identified</t>
    </r>
  </si>
  <si>
    <r>
      <t xml:space="preserve"> </t>
    </r>
    <r>
      <rPr>
        <sz val="11"/>
        <color rgb="FFFF0000"/>
        <rFont val="Calibri"/>
        <family val="2"/>
        <scheme val="minor"/>
      </rPr>
      <t>DSTB</t>
    </r>
    <r>
      <rPr>
        <sz val="11"/>
        <color theme="1"/>
        <rFont val="Calibri"/>
        <family val="2"/>
        <scheme val="minor"/>
      </rPr>
      <t xml:space="preserve"> case</t>
    </r>
    <r>
      <rPr>
        <sz val="11"/>
        <color rgb="FFFF0000"/>
        <rFont val="Calibri"/>
        <family val="2"/>
        <scheme val="minor"/>
      </rPr>
      <t xml:space="preserve"> notification</t>
    </r>
    <r>
      <rPr>
        <sz val="11"/>
        <color theme="1"/>
        <rFont val="Calibri"/>
        <family val="2"/>
        <scheme val="minor"/>
      </rPr>
      <t xml:space="preserve"> (all forms)</t>
    </r>
  </si>
  <si>
    <r>
      <t xml:space="preserve"> No. of total contacts </t>
    </r>
    <r>
      <rPr>
        <sz val="11"/>
        <color rgb="FFFF0000"/>
        <rFont val="Calibri"/>
        <family val="2"/>
        <scheme val="minor"/>
      </rPr>
      <t>completed TPT</t>
    </r>
  </si>
  <si>
    <r>
      <t xml:space="preserve"> No. of </t>
    </r>
    <r>
      <rPr>
        <sz val="11"/>
        <color rgb="FFFF0000"/>
        <rFont val="Calibri"/>
        <family val="2"/>
        <scheme val="minor"/>
      </rPr>
      <t>DRTB notified</t>
    </r>
  </si>
  <si>
    <r>
      <t xml:space="preserve"> No. of </t>
    </r>
    <r>
      <rPr>
        <sz val="11"/>
        <color rgb="FFFF0000"/>
        <rFont val="Calibri"/>
        <family val="2"/>
        <scheme val="minor"/>
      </rPr>
      <t>DRTB enrolled on TX</t>
    </r>
  </si>
  <si>
    <t>DT-1 (Nu)</t>
  </si>
  <si>
    <t>DT-12 (Nu)</t>
  </si>
  <si>
    <t>CI-1 (Nu)</t>
  </si>
  <si>
    <t>PT-1 (Nu)</t>
  </si>
  <si>
    <t>PT-9 (Nu)</t>
  </si>
  <si>
    <t>RN-1 (Nu)</t>
  </si>
  <si>
    <t>RN-4 (Nu)</t>
  </si>
  <si>
    <t>State/Region</t>
  </si>
  <si>
    <t>HL no.</t>
  </si>
  <si>
    <t>HL.2.1-6</t>
  </si>
  <si>
    <t>HL.2.9-1</t>
  </si>
  <si>
    <t>Number of new and relapse childhood (0-14 yrs) TB cases (and childhood cases with unknown previous TB treatment history) who were notified in reporting year</t>
  </si>
  <si>
    <t>HL2.1-7</t>
  </si>
  <si>
    <t>HL.2.4-1</t>
  </si>
  <si>
    <t>HL.2.1-9</t>
  </si>
  <si>
    <t>PR-1</t>
  </si>
  <si>
    <t>07. Private Sector</t>
  </si>
  <si>
    <t>Private Sector TB Notifications</t>
  </si>
  <si>
    <t>HL.2.1-8</t>
  </si>
  <si>
    <t>HL.2.5-1</t>
  </si>
  <si>
    <t>HL.2.1-10</t>
  </si>
  <si>
    <t>Extended Indicator</t>
  </si>
  <si>
    <t>Percentage of new and relapse childhood TB cases (ages 0-14 years), all forms, successfully treated (cured or treatment completed ) among all childhood TB cases (ages 0-14 years) notified during the same reporting period.</t>
  </si>
  <si>
    <t>Percentage of TB cases who were not evaluated, among TB cases (new and relapse), all forms, notified to the national health authorities during the reporting period (not evaluated includes “transferred out,” “still on treatment,” and any other notified case where the treatment outcome has not been evaluated).</t>
  </si>
  <si>
    <t>HL.2.4-4</t>
  </si>
  <si>
    <t>#</t>
  </si>
  <si>
    <t>Number of new and relapse childhood TB cases and childhood cases with unknown previous TB treatment history (0-14 years), all forms, that were notified in reporting period</t>
  </si>
  <si>
    <t>Number of DR-TB cases who were enrolled on appropriate treatment during the same reporting period</t>
  </si>
  <si>
    <t>Number of presumptive TB cases identified during the reporting period</t>
  </si>
  <si>
    <t>Number of presumptive TB cases tested for TB during the reporting period</t>
  </si>
  <si>
    <t>Number of contacts who started TB treatment during the reporting period</t>
  </si>
  <si>
    <t>Number of contacts diagnosed with TB disease during the reporting period</t>
  </si>
  <si>
    <t>Number of new and relapse TB cases and cases with unknown previous TB treatment history (all forms) notified during reporting period</t>
  </si>
  <si>
    <t>Number of new bacteriologically confirmed pulmonary TB patients with test results for rifampicin and isoniazid and with resistance to rifampicin (regardless of result for isoniazid)</t>
  </si>
  <si>
    <t>Number of laboratory-confirmed or clinically diagnosed DR-TB patients enrolled on appropriate treatment for DR-TB during the reporting period</t>
  </si>
  <si>
    <t>Number of new and relapse childhood (ages 0-14 years) TB cases and childhood cases with unknown previous TB treatment  history (all forms) who were notified in reporting period</t>
  </si>
  <si>
    <t>Total number of new and relapse TB cases (all forms) notified at national and subnational level, respectively, during the reporting period</t>
  </si>
  <si>
    <t>Number of new and relapse childhood (ages 0-4 years) TB cases and childhood cases with unknown previous TB treatment history (all forms) who were notified in reporting period</t>
  </si>
  <si>
    <t>Number of new and relapse childhood (ages 5-14 years) TB cases and childhood cases with unknown previous TB treatment history (all forms) who were notified in reporting period</t>
  </si>
  <si>
    <t>Number of laboratory-confirmed childhood (ages 0-14 years) DR-TB (RR/MDR and XDR) cases notified during the reporting period</t>
  </si>
  <si>
    <t>Number of new and relapse childhood TB cases (ages 0-14 years), all forms, who were cured or treatment completed during the reporting period</t>
  </si>
  <si>
    <t>Number of new and relapse childhood-TB cases (ages 0-14 years), all forms, who were notified during the same reporting period</t>
  </si>
  <si>
    <t>Number of TB cases (new and relapse), all forms, who died during treatment, during the reporting period</t>
  </si>
  <si>
    <t>Number of TB cases (new and relapse), all forms, notified in the same period</t>
  </si>
  <si>
    <t>Number of TB cases (new and relapse), all forms, whose treatment failed, during reporting period</t>
  </si>
  <si>
    <t>Number of TB cases (new and relapse), all forms, who were LTFU, during the reporting period</t>
  </si>
  <si>
    <t>Number of TB cases (new and relapse), all forms, who were not evaluated during the reporting period</t>
  </si>
  <si>
    <t>Number of new and relapse TB/HIV co-infected cases (all forms) who were cured or treatment completed during the reporting period</t>
  </si>
  <si>
    <t>Number of new and relapse TB/HIV co-infected cases (all forms) notified in the same reporting period</t>
  </si>
  <si>
    <t>Number of DR-TB cases who were enrolled on appropriate treatment during the reporting period, and died during treatment during the reporting period</t>
  </si>
  <si>
    <t>Number of DR-TB cases who were enrolled on appropriate treatment during the reporting period, but treatment failed</t>
  </si>
  <si>
    <t>Number of DR-TB cases who were enrolled on appropriate treatment during the reporting period, but were LTFU</t>
  </si>
  <si>
    <t>Number of DR-TB cases who were enrolled on appropriate treatment during the reporting period, but not evaluated</t>
  </si>
  <si>
    <t>Total number of DR-TB patients who receive nonmedical interventions and benefits, aimed at improving treatment adherence and reduction of catastrophic cost during a specified period</t>
  </si>
  <si>
    <t>Number of new and relapse TB patients notified during the reporting period who were tested for HIV at the time of diagnosis or with known HIV status at the time of TB diagnosis</t>
  </si>
  <si>
    <t>Number of new and relapse TB patients (all forms) notified during the reporting period</t>
  </si>
  <si>
    <t>Number of new and relapse TB patients recorded as HIV-positive during the reporting period</t>
  </si>
  <si>
    <t>Number of HIV-positive TB patients started or continued on ART during the reporting period</t>
  </si>
  <si>
    <t>Number of children household contacts (age &lt;5 years) of bacteriologically confirmed pulmonary new and relapse TB cases notified in the reporting period who were started on TPT</t>
  </si>
  <si>
    <t>Number of adult household contacts (and contacts &gt;5 years of age), of bacteriologically confirmed pulmonary new and relapse TB notified during the reporting period who were started on TPT</t>
  </si>
  <si>
    <t>Number of total household contacts that began TPT during the reporting period and completed the therapy</t>
  </si>
  <si>
    <t>Number of total household contacts (adults and children &lt;5 years) of bacteriologically confirmed pulmonary new and relapse TB cases notified in the reporting period who were started on TPT</t>
  </si>
  <si>
    <t>Number of HCWs screened for active TB disease in line with national policy during the reporting period</t>
  </si>
  <si>
    <t>Number of HCWs during the reporting period who were working in the country in the public and private sector during the reporting period</t>
  </si>
  <si>
    <t>Number of HCWs diagnosed with active TB disease in line with national policy during the reporting period</t>
  </si>
  <si>
    <t>Number of HCWs screened positive for active TB disease in line with national policy during the reporting period</t>
  </si>
  <si>
    <t>Union</t>
  </si>
  <si>
    <t>AHRN</t>
  </si>
  <si>
    <t>CPM</t>
  </si>
  <si>
    <t>MAM</t>
  </si>
  <si>
    <t>MATA</t>
  </si>
  <si>
    <t>MMA</t>
  </si>
  <si>
    <t>PSI</t>
  </si>
  <si>
    <t>FY22</t>
  </si>
  <si>
    <t xml:space="preserve">TB Detection rate </t>
  </si>
  <si>
    <t xml:space="preserve">Percentage of new and relapse TB cases (and cases with unknown previous TB treatment history) that were notified in a reporting year, out of the estimated number of incident TB cases in the same year, expressed as a percentage (aka TB Treatment coverage, aka CDR).  </t>
  </si>
  <si>
    <t xml:space="preserve">Number of new and relapse TB cases (and cases with unknown previous TB treatment history) that were notified in a reporting year. </t>
  </si>
  <si>
    <t>Estimated number of incident TB cases (all forms) for the same year</t>
  </si>
  <si>
    <t>Bacteriological Diagnosis Coverage rate - Pulmonary TB</t>
  </si>
  <si>
    <t>Percent of new and relapse bacteriologically confirmed pulmonary TB cases  among notified new and relapse pulmonary TB cases during reporting period.</t>
  </si>
  <si>
    <t>Number of new and relapse pulmonary TB cases, bacteriologically confirmed (smear positive or culture positive or positive by WHO- recommended rapid diagnostics such as Xpert MTB/RIF) during reporting year.</t>
  </si>
  <si>
    <t>Number of notified new and relapse Pulmonary TB cases (and notified pulmonary TB cases with unknown previous TB treatment history) during reporting period.</t>
  </si>
  <si>
    <t>DR TB Notifications</t>
  </si>
  <si>
    <t>Number of laboratory-confirmed DR-TB (RR/MDR-TB and XDR) cases notified during reporting year.</t>
  </si>
  <si>
    <t>Contact Investigation Coverage rate</t>
  </si>
  <si>
    <t xml:space="preserve">Percent of contacts of bacteriologically confirmed Pulmonary TB patients who were evaluated for active TB and latent TB, out of those eligible.   </t>
  </si>
  <si>
    <t xml:space="preserve">Number of HH contacts of bacteriologically-confirmed new &amp; relapse pulmonary TB cases notified in reporting year, who have been evaluated for TB.  </t>
  </si>
  <si>
    <t>Total number of HH contacts of bacteriologically-confirmed pulmonary new and relapse TB cases notified in reporting year.</t>
  </si>
  <si>
    <t>Number of new and relapse TB cases notified by private non-NTP providers (or Number of new and relapse cases of TB notified according to National TB Treatment Programme (NTP) guidelines by private providers) in reporting year.</t>
  </si>
  <si>
    <t>Percentage of TB cases successfully treated (cured or completed treatment ) among TB cases (new and relapse) notified to the national health authorities during a specified period.</t>
  </si>
  <si>
    <t xml:space="preserve">Number of new and relapse cases (all forms) who were cured or completed treatment without evidence of failure (treatment completed) during reporting period.    </t>
  </si>
  <si>
    <t>Number of new and relapse cases (bacteriologically confirmed or clinically diagnosed, pulmonary or extrapulmonary) registered in the reporting period: Cohort size</t>
  </si>
  <si>
    <t xml:space="preserve">Percentage of DR-TB (RR/MDR-TB and XDR) cases successfully treated (cured or completed treatment ) among DR-TB cases enrolled on appropriate treatment during a specified period. </t>
  </si>
  <si>
    <t xml:space="preserve">Number of DR-TB (RR/MDR-TB and XDR) cases who were cured or completed treatment during reporting period .   </t>
  </si>
  <si>
    <t>Number of DR-TB (RR/MDR-TB and XDR) cases who were enrolled on appropriate treatment during reporting period: Cohort Size</t>
  </si>
  <si>
    <t>TB Preventive Treatment (TPT) enrollment</t>
  </si>
  <si>
    <t>Number of eligible Household Contacts and PLHIV enrolled on TB preventive treatment which includes: 1) house hold contacts (adult and children &lt;5) of people with bacteriologically confirmed pulmonary TB , and 2) PLHIV enrolled in HIV care.</t>
  </si>
  <si>
    <t>Number of presumptive TB cases identified during the reporting period.
(Number of individuals who screened positive are considered to have suspected TB disease and are called presumptive TB cases during the reporting period; these should receive diagnostic evaluation.)</t>
  </si>
  <si>
    <t>Reporting Period</t>
  </si>
  <si>
    <t>Reporting Date (dd/mm/yy)</t>
  </si>
  <si>
    <t>FY22 Q3_April_June 2022</t>
  </si>
  <si>
    <t>FY23 Q3_April_June 2023</t>
  </si>
  <si>
    <t>FY24 Q3_April_June 2024</t>
  </si>
  <si>
    <t>FY25 Q3_April_June 2025</t>
  </si>
  <si>
    <t>FY26 Q3_April_June 2026</t>
  </si>
  <si>
    <t>Qr list</t>
  </si>
  <si>
    <t>Implementing Partner</t>
  </si>
  <si>
    <t>IP</t>
  </si>
  <si>
    <t xml:space="preserve">Quarterly report </t>
  </si>
  <si>
    <t>V2.1(1st April 2022)</t>
  </si>
  <si>
    <t xml:space="preserve">CPI reports to USAID. 
In line with TB 07, all forms cover new, relapse, previously treated excluding relapse and unknown previous treatment history and include bacteriologically confirmed and clinically diagnosed of PTB and EPTB.
</t>
  </si>
  <si>
    <r>
      <t xml:space="preserve">This indicator includes </t>
    </r>
    <r>
      <rPr>
        <sz val="11"/>
        <color rgb="FFFF0000"/>
        <rFont val="Calibri"/>
        <family val="2"/>
        <scheme val="minor"/>
      </rPr>
      <t>all</t>
    </r>
    <r>
      <rPr>
        <sz val="11"/>
        <color theme="1"/>
        <rFont val="Calibri"/>
        <family val="2"/>
        <scheme val="minor"/>
      </rPr>
      <t xml:space="preserve"> </t>
    </r>
    <r>
      <rPr>
        <sz val="11"/>
        <color rgb="FFFF0000"/>
        <rFont val="Calibri"/>
        <family val="2"/>
        <scheme val="minor"/>
      </rPr>
      <t xml:space="preserve">types of TB patients </t>
    </r>
    <r>
      <rPr>
        <sz val="11"/>
        <rFont val="Calibri"/>
        <family val="2"/>
        <scheme val="minor"/>
      </rPr>
      <t>(</t>
    </r>
    <r>
      <rPr>
        <sz val="11"/>
        <color theme="1"/>
        <rFont val="Calibri"/>
        <family val="2"/>
        <scheme val="minor"/>
      </rPr>
      <t>new, relapse, previously treated excluding relapse and unknown previous treatment history) for both numerator and denominator and include bacteriologically confirmed and clinically diagnosed of PTB  respectively in numerator and denominator.</t>
    </r>
  </si>
  <si>
    <t>CPI reports to USAID</t>
  </si>
  <si>
    <t>In line with TB 07, all forms cover new, relapse, previously treated excluding relapse and unknown previous treatment history and include bacteriologically confirmed and clinically diagnosed of PTB and EPTB.</t>
  </si>
  <si>
    <t>CPI reports to USAID (Calculated Indicator)</t>
  </si>
  <si>
    <t>HCWs are a specific group at risk for developing TB.</t>
  </si>
  <si>
    <t>Qr</t>
  </si>
  <si>
    <t>Q1</t>
  </si>
  <si>
    <t>Q3</t>
  </si>
  <si>
    <t>FY</t>
  </si>
  <si>
    <t>FY23</t>
  </si>
  <si>
    <t>FY24</t>
  </si>
  <si>
    <t>FY25</t>
  </si>
  <si>
    <t>FY26</t>
  </si>
  <si>
    <t>Sagaing</t>
  </si>
  <si>
    <t>Remarks:</t>
  </si>
  <si>
    <t xml:space="preserve">Please insert row and make remark here if there is additional township or site </t>
  </si>
  <si>
    <t>Monywa</t>
  </si>
  <si>
    <t>FY23 Q1_Oct  _ Dec  2022</t>
  </si>
  <si>
    <t>FY24 Q1_Oct  _ Dec  2023</t>
  </si>
  <si>
    <t>FY25 Q1_Oct  _ Dec  2024</t>
  </si>
  <si>
    <t>FY26 Q1_Oct  _ Dec  2025</t>
  </si>
  <si>
    <r>
      <t xml:space="preserve"> No. of </t>
    </r>
    <r>
      <rPr>
        <sz val="11"/>
        <color rgb="FFFF0000"/>
        <rFont val="Calibri"/>
        <family val="2"/>
        <scheme val="minor"/>
      </rPr>
      <t>bacteriologically</t>
    </r>
    <r>
      <rPr>
        <sz val="11"/>
        <color theme="1"/>
        <rFont val="Calibri"/>
        <family val="2"/>
        <scheme val="minor"/>
      </rPr>
      <t xml:space="preserve"> </t>
    </r>
    <r>
      <rPr>
        <sz val="11"/>
        <color rgb="FFFF0000"/>
        <rFont val="Calibri"/>
        <family val="2"/>
        <scheme val="minor"/>
      </rPr>
      <t>confirmed PTB</t>
    </r>
    <r>
      <rPr>
        <sz val="11"/>
        <color theme="1"/>
        <rFont val="Calibri"/>
        <family val="2"/>
        <scheme val="minor"/>
      </rPr>
      <t xml:space="preserve"> cases</t>
    </r>
  </si>
  <si>
    <t>AIS total</t>
  </si>
  <si>
    <t>Yangon</t>
  </si>
  <si>
    <t>Thingangyun</t>
  </si>
  <si>
    <t>Dala</t>
  </si>
  <si>
    <t>Hlaingtharya</t>
  </si>
  <si>
    <t>Thaketa</t>
  </si>
  <si>
    <t>Thanlyin</t>
  </si>
  <si>
    <t>Dagon Myothit (North)</t>
  </si>
  <si>
    <t>Dagon Myothit (South)</t>
  </si>
  <si>
    <t>Dawbon</t>
  </si>
  <si>
    <t>Insein</t>
  </si>
  <si>
    <t>North Okkalapa</t>
  </si>
  <si>
    <t>Shwepyithar</t>
  </si>
  <si>
    <t>Tamwe</t>
  </si>
  <si>
    <t>Mandalay</t>
  </si>
  <si>
    <t>Myingyan</t>
  </si>
  <si>
    <t>Chanayethazan</t>
  </si>
  <si>
    <t>Chanmyathazi</t>
  </si>
  <si>
    <t>Mahaaungmyay</t>
  </si>
  <si>
    <t>Mogoke</t>
  </si>
  <si>
    <t>Myittha</t>
  </si>
  <si>
    <t>Singu</t>
  </si>
  <si>
    <t>Tada-U</t>
  </si>
  <si>
    <t>Shwebo</t>
  </si>
  <si>
    <t>Hlegu</t>
  </si>
  <si>
    <t>Hmawbi</t>
  </si>
  <si>
    <t>Mingaladon</t>
  </si>
  <si>
    <t>Sanchaung</t>
  </si>
  <si>
    <t>Taikkyi</t>
  </si>
  <si>
    <t>Subtotal</t>
  </si>
  <si>
    <r>
      <t xml:space="preserve">No. of </t>
    </r>
    <r>
      <rPr>
        <sz val="11"/>
        <color rgb="FFFF0000"/>
        <rFont val="Calibri"/>
        <family val="2"/>
        <scheme val="minor"/>
      </rPr>
      <t xml:space="preserve">contacts evaluated </t>
    </r>
    <r>
      <rPr>
        <sz val="11"/>
        <color theme="1"/>
        <rFont val="Calibri"/>
        <family val="2"/>
        <scheme val="minor"/>
      </rPr>
      <t xml:space="preserve">for active TB &amp; TBI </t>
    </r>
  </si>
  <si>
    <r>
      <t xml:space="preserve"> No. of </t>
    </r>
    <r>
      <rPr>
        <sz val="11"/>
        <color rgb="FFFF0000"/>
        <rFont val="Calibri"/>
        <family val="2"/>
        <scheme val="minor"/>
      </rPr>
      <t>contacts started TPT</t>
    </r>
    <r>
      <rPr>
        <sz val="11"/>
        <color theme="1"/>
        <rFont val="Calibri"/>
        <family val="2"/>
        <scheme val="minor"/>
      </rPr>
      <t xml:space="preserve"> </t>
    </r>
  </si>
  <si>
    <t>DT-1 (Numerator)</t>
  </si>
  <si>
    <t>99DOTS</t>
  </si>
  <si>
    <t>Ahlone</t>
  </si>
  <si>
    <t>Bahan</t>
  </si>
  <si>
    <t>Dagon Myothit (East)</t>
  </si>
  <si>
    <t>Hlaing</t>
  </si>
  <si>
    <t>Kawhmu</t>
  </si>
  <si>
    <t>Kayan</t>
  </si>
  <si>
    <t>Mayangone</t>
  </si>
  <si>
    <t>South Okkalapa</t>
  </si>
  <si>
    <t>Twantay</t>
  </si>
  <si>
    <t>PSI total</t>
  </si>
  <si>
    <t>Q2</t>
  </si>
  <si>
    <t>AF-4 (Nu)</t>
  </si>
  <si>
    <t>FY23 achievement</t>
  </si>
  <si>
    <t>DT-1 (99DOTS)</t>
  </si>
  <si>
    <t>Indicator code</t>
  </si>
  <si>
    <r>
      <t xml:space="preserve">Qrly </t>
    </r>
    <r>
      <rPr>
        <sz val="11"/>
        <color rgb="FFFF0000"/>
        <rFont val="Calibri"/>
        <family val="2"/>
        <scheme val="minor"/>
      </rPr>
      <t>(25%)</t>
    </r>
    <r>
      <rPr>
        <sz val="11"/>
        <color theme="1"/>
        <rFont val="Calibri"/>
        <family val="2"/>
        <scheme val="minor"/>
      </rPr>
      <t xml:space="preserve">
AHRN</t>
    </r>
  </si>
  <si>
    <r>
      <t xml:space="preserve">Qrly </t>
    </r>
    <r>
      <rPr>
        <sz val="11"/>
        <color rgb="FFFF0000"/>
        <rFont val="Calibri"/>
        <family val="2"/>
        <scheme val="minor"/>
      </rPr>
      <t>(25%)</t>
    </r>
    <r>
      <rPr>
        <sz val="11"/>
        <color theme="1"/>
        <rFont val="Calibri"/>
        <family val="2"/>
        <scheme val="minor"/>
      </rPr>
      <t xml:space="preserve">
CPM</t>
    </r>
  </si>
  <si>
    <r>
      <t xml:space="preserve">Qrly </t>
    </r>
    <r>
      <rPr>
        <sz val="11"/>
        <color rgb="FFFF0000"/>
        <rFont val="Calibri"/>
        <family val="2"/>
        <scheme val="minor"/>
      </rPr>
      <t>(25%)</t>
    </r>
    <r>
      <rPr>
        <sz val="11"/>
        <color theme="1"/>
        <rFont val="Calibri"/>
        <family val="2"/>
        <scheme val="minor"/>
      </rPr>
      <t xml:space="preserve">
MAM</t>
    </r>
  </si>
  <si>
    <r>
      <t xml:space="preserve">Qrly </t>
    </r>
    <r>
      <rPr>
        <sz val="11"/>
        <color rgb="FFFF0000"/>
        <rFont val="Calibri"/>
        <family val="2"/>
        <scheme val="minor"/>
      </rPr>
      <t>(25%)</t>
    </r>
    <r>
      <rPr>
        <sz val="11"/>
        <color theme="1"/>
        <rFont val="Calibri"/>
        <family val="2"/>
        <scheme val="minor"/>
      </rPr>
      <t xml:space="preserve">
MATA</t>
    </r>
  </si>
  <si>
    <r>
      <t xml:space="preserve">Qrly </t>
    </r>
    <r>
      <rPr>
        <sz val="11"/>
        <color rgb="FFFF0000"/>
        <rFont val="Calibri"/>
        <family val="2"/>
        <scheme val="minor"/>
      </rPr>
      <t>(25%)</t>
    </r>
    <r>
      <rPr>
        <sz val="11"/>
        <color theme="1"/>
        <rFont val="Calibri"/>
        <family val="2"/>
        <scheme val="minor"/>
      </rPr>
      <t xml:space="preserve">
MMA</t>
    </r>
  </si>
  <si>
    <r>
      <t xml:space="preserve">Qrly </t>
    </r>
    <r>
      <rPr>
        <sz val="11"/>
        <color rgb="FFFF0000"/>
        <rFont val="Calibri"/>
        <family val="2"/>
        <scheme val="minor"/>
      </rPr>
      <t>(25%)</t>
    </r>
    <r>
      <rPr>
        <sz val="11"/>
        <color theme="1"/>
        <rFont val="Calibri"/>
        <family val="2"/>
        <scheme val="minor"/>
      </rPr>
      <t xml:space="preserve">
PSI</t>
    </r>
  </si>
  <si>
    <t>UNION</t>
  </si>
  <si>
    <r>
      <t xml:space="preserve">Qrly </t>
    </r>
    <r>
      <rPr>
        <sz val="11"/>
        <color rgb="FFFF0000"/>
        <rFont val="Calibri"/>
        <family val="2"/>
        <scheme val="minor"/>
      </rPr>
      <t>(25%)</t>
    </r>
    <r>
      <rPr>
        <sz val="11"/>
        <color theme="1"/>
        <rFont val="Calibri"/>
        <family val="2"/>
        <scheme val="minor"/>
      </rPr>
      <t xml:space="preserve">
UNION</t>
    </r>
  </si>
  <si>
    <t>Q1 
Union %</t>
  </si>
  <si>
    <t>Ach %</t>
  </si>
  <si>
    <t>DT-12 (N)</t>
  </si>
  <si>
    <t>CI-1 (N)</t>
  </si>
  <si>
    <t>PT-9 %</t>
  </si>
  <si>
    <t>Q3 AHRN%</t>
  </si>
  <si>
    <t>Q3 AHRN Ach</t>
  </si>
  <si>
    <t>CPM
FY23</t>
  </si>
  <si>
    <t>Q3
CPM%</t>
  </si>
  <si>
    <t>Q3 MAM%</t>
  </si>
  <si>
    <t>MAM
FY23</t>
  </si>
  <si>
    <t>AHRN
FY23</t>
  </si>
  <si>
    <t>Q3 MATA%</t>
  </si>
  <si>
    <t>MATA
FY23</t>
  </si>
  <si>
    <t>MMA
FY23</t>
  </si>
  <si>
    <t>Q3 MMA%</t>
  </si>
  <si>
    <t>PSI
FY23</t>
  </si>
  <si>
    <t>Q3 PSI%</t>
  </si>
  <si>
    <t>AIS (USAID) Target</t>
  </si>
  <si>
    <t>PT-1 (FY22Q3)</t>
  </si>
  <si>
    <t>TPT outcome</t>
  </si>
  <si>
    <t>Monitoring and T&amp;A tabs/sheets are only for SI team analysis and will hide them before sending to IPs</t>
  </si>
  <si>
    <r>
      <rPr>
        <sz val="11"/>
        <color rgb="FFFF0000"/>
        <rFont val="Calibri"/>
        <family val="2"/>
        <scheme val="minor"/>
      </rPr>
      <t>DSTB</t>
    </r>
    <r>
      <rPr>
        <sz val="11"/>
        <color theme="1"/>
        <rFont val="Calibri"/>
        <family val="2"/>
        <scheme val="minor"/>
      </rPr>
      <t xml:space="preserve"> case </t>
    </r>
    <r>
      <rPr>
        <sz val="11"/>
        <color rgb="FFFF0000"/>
        <rFont val="Calibri"/>
        <family val="2"/>
        <scheme val="minor"/>
      </rPr>
      <t>notif</t>
    </r>
    <r>
      <rPr>
        <sz val="11"/>
        <color theme="1"/>
        <rFont val="Calibri"/>
        <family val="2"/>
        <scheme val="minor"/>
      </rPr>
      <t>ication (all forms) enrolled in 99DOTS</t>
    </r>
  </si>
  <si>
    <t>Q3
CPM Ach</t>
  </si>
  <si>
    <t>Q3
MAM Ach</t>
  </si>
  <si>
    <t>Q3
MATA Ach</t>
  </si>
  <si>
    <t>Q3
MMA Ach</t>
  </si>
  <si>
    <t>Q3
PSI Ach</t>
  </si>
  <si>
    <t>Q1
UNION Ach</t>
  </si>
  <si>
    <t>AIS Q3 Total Ach</t>
  </si>
  <si>
    <t>Cumu: (Q1-Q3) Ach</t>
  </si>
  <si>
    <t>Cumu: Ach %</t>
  </si>
  <si>
    <t xml:space="preserve">AIS Total cum: Ach </t>
  </si>
  <si>
    <t>(Q1-Q3)</t>
  </si>
  <si>
    <t>AIS total Ach</t>
  </si>
  <si>
    <t>CHDI</t>
  </si>
  <si>
    <t>CHDI FY23</t>
  </si>
  <si>
    <r>
      <t xml:space="preserve">Qrly </t>
    </r>
    <r>
      <rPr>
        <sz val="11"/>
        <color rgb="FFFF0000"/>
        <rFont val="Calibri"/>
        <family val="2"/>
        <scheme val="minor"/>
      </rPr>
      <t>(25%)</t>
    </r>
    <r>
      <rPr>
        <sz val="11"/>
        <color theme="1"/>
        <rFont val="Calibri"/>
        <family val="2"/>
        <scheme val="minor"/>
      </rPr>
      <t xml:space="preserve">
CHDI</t>
    </r>
  </si>
  <si>
    <t>Q3 CHDI Ach</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</si>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</sst>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sz val="11"/>
      <color rgb="FFFF0000"/>
      <name val="Calibri"/>
      <family val="2"/>
      <scheme val="minor"/>
    </font>
    <font>
      <sz val="11"/>
      <name val="Calibri"/>
      <family val="2"/>
      <scheme val="minor"/>
    </font>
    <font>
      <sz val="11"/>
      <color rgb="FF000000"/>
      <name val="Calibri"/>
      <family val="2"/>
      <scheme val="minor"/>
    </font>
    <font>
      <sz val="11"/>
      <color rgb="FF222222"/>
      <name val="Calibri"/>
      <family val="2"/>
      <scheme val="minor"/>
    </font>
    <font>
      <b/>
      <sz val="11"/>
      <color theme="1"/>
      <name val="Calibri"/>
      <family val="2"/>
      <scheme val="minor"/>
    </font>
    <font>
      <b/>
      <sz val="11"/>
      <name val="Calibri"/>
      <family val="2"/>
      <scheme val="minor"/>
    </font>
    <font>
      <sz val="11"/>
      <color theme="1"/>
      <name val="Calibri"/>
      <family val="2"/>
    </font>
    <font>
      <b/>
      <sz val="12"/>
      <color theme="1"/>
      <name val="Calibri"/>
      <family val="2"/>
      <scheme val="minor"/>
    </font>
    <font>
      <sz val="10"/>
      <color indexed="8"/>
      <name val="Arial"/>
      <family val="2"/>
    </font>
    <font>
      <sz val="11"/>
      <color indexed="8"/>
      <name val="Calibri"/>
      <family val="2"/>
    </font>
    <font>
      <b/>
      <sz val="14"/>
      <color theme="1"/>
      <name val="Calibri"/>
      <family val="2"/>
      <scheme val="minor"/>
    </font>
    <font>
      <sz val="11"/>
      <color theme="1"/>
      <name val="Calibri"/>
      <family val="2"/>
      <scheme val="minor"/>
    </font>
    <font>
      <b/>
      <i/>
      <sz val="11"/>
      <color rgb="FF0070C0"/>
      <name val="Calibri"/>
      <family val="2"/>
      <scheme val="minor"/>
    </font>
    <font>
      <b/>
      <i/>
      <sz val="11"/>
      <color theme="1"/>
      <name val="Calibri"/>
      <family val="2"/>
      <scheme val="minor"/>
    </font>
    <font>
      <b/>
      <i/>
      <sz val="11"/>
      <name val="Calibri"/>
      <family val="2"/>
      <scheme val="minor"/>
    </font>
  </fonts>
  <fills count="14">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rgb="FFDCC30A"/>
        <bgColor indexed="64"/>
      </patternFill>
    </fill>
    <fill>
      <patternFill patternType="solid">
        <fgColor theme="7" tint="0.59999389629810485"/>
        <bgColor indexed="64"/>
      </patternFill>
    </fill>
    <fill>
      <patternFill patternType="solid">
        <fgColor rgb="FFFFFF00"/>
        <bgColor indexed="64"/>
      </patternFill>
    </fill>
    <fill>
      <patternFill patternType="solid">
        <fgColor rgb="FFE2EFD9"/>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00FFFF"/>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medium">
        <color rgb="FFCCCCCC"/>
      </top>
      <bottom/>
      <diagonal/>
    </border>
    <border>
      <left/>
      <right style="thin">
        <color indexed="64"/>
      </right>
      <top style="medium">
        <color rgb="FFCCCCCC"/>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4">
    <xf numFmtId="0" fontId="0" fillId="0" borderId="0"/>
    <xf numFmtId="0" fontId="7" fillId="0" borderId="0"/>
    <xf numFmtId="0" fontId="9" fillId="0" borderId="0"/>
    <xf numFmtId="9" fontId="12" fillId="0" borderId="0" applyFont="0" applyFill="0" applyBorder="0" applyAlignment="0" applyProtection="0"/>
  </cellStyleXfs>
  <cellXfs count="161">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0" fillId="0" borderId="1" xfId="0" applyBorder="1"/>
    <xf numFmtId="0" fontId="4" fillId="2" borderId="1" xfId="0" applyFont="1" applyFill="1" applyBorder="1" applyAlignment="1">
      <alignment vertical="center" wrapText="1"/>
    </xf>
    <xf numFmtId="0" fontId="3" fillId="2" borderId="1" xfId="0" applyFont="1" applyFill="1" applyBorder="1" applyAlignment="1">
      <alignment vertical="center" wrapText="1"/>
    </xf>
    <xf numFmtId="0" fontId="0" fillId="0" borderId="0" xfId="0" applyAlignment="1">
      <alignment vertical="center" wrapText="1"/>
    </xf>
    <xf numFmtId="164" fontId="6"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2" borderId="1" xfId="0" applyFill="1" applyBorder="1" applyAlignment="1">
      <alignment horizontal="center" vertical="center"/>
    </xf>
    <xf numFmtId="0" fontId="2" fillId="2" borderId="1" xfId="0" applyFont="1" applyFill="1" applyBorder="1" applyAlignment="1">
      <alignment vertical="center" wrapText="1"/>
    </xf>
    <xf numFmtId="0" fontId="0" fillId="2" borderId="1" xfId="0" applyFill="1" applyBorder="1" applyAlignment="1">
      <alignment vertical="center"/>
    </xf>
    <xf numFmtId="0" fontId="2" fillId="0" borderId="1" xfId="0" applyFont="1" applyBorder="1" applyAlignment="1">
      <alignment vertical="center" wrapText="1"/>
    </xf>
    <xf numFmtId="0" fontId="0" fillId="2" borderId="1" xfId="0" applyFill="1" applyBorder="1" applyAlignment="1">
      <alignment vertical="center" wrapText="1"/>
    </xf>
    <xf numFmtId="0" fontId="0" fillId="4" borderId="2" xfId="0" applyFill="1" applyBorder="1" applyAlignment="1">
      <alignment vertical="center" wrapText="1"/>
    </xf>
    <xf numFmtId="0" fontId="0" fillId="3" borderId="2" xfId="0" applyFill="1" applyBorder="1" applyAlignment="1">
      <alignment vertical="center" wrapText="1"/>
    </xf>
    <xf numFmtId="0" fontId="5" fillId="4" borderId="3" xfId="0" applyFont="1" applyFill="1" applyBorder="1" applyAlignment="1">
      <alignment vertical="center"/>
    </xf>
    <xf numFmtId="0" fontId="5" fillId="3" borderId="3" xfId="0" applyFont="1" applyFill="1" applyBorder="1" applyAlignment="1">
      <alignment vertical="center"/>
    </xf>
    <xf numFmtId="0" fontId="11" fillId="0" borderId="0" xfId="0" applyFont="1" applyAlignment="1">
      <alignment horizontal="center" vertical="center"/>
    </xf>
    <xf numFmtId="0" fontId="0" fillId="0" borderId="0" xfId="0" applyAlignment="1">
      <alignment horizontal="left" vertical="center"/>
    </xf>
    <xf numFmtId="0" fontId="0" fillId="7" borderId="0" xfId="0" applyFill="1"/>
    <xf numFmtId="0" fontId="5" fillId="0" borderId="0" xfId="0" applyFont="1"/>
    <xf numFmtId="0" fontId="0" fillId="8" borderId="12" xfId="0" applyFill="1" applyBorder="1" applyAlignment="1">
      <alignment horizontal="left" vertical="center" wrapText="1"/>
    </xf>
    <xf numFmtId="0" fontId="0" fillId="2" borderId="13" xfId="0" applyFill="1" applyBorder="1" applyAlignment="1">
      <alignment vertical="center" wrapText="1"/>
    </xf>
    <xf numFmtId="0" fontId="0" fillId="8" borderId="13" xfId="0" applyFill="1" applyBorder="1" applyAlignment="1">
      <alignment vertical="center" wrapText="1"/>
    </xf>
    <xf numFmtId="0" fontId="0" fillId="8" borderId="13" xfId="0" applyFill="1" applyBorder="1" applyAlignment="1">
      <alignment horizontal="center" vertical="center" wrapText="1"/>
    </xf>
    <xf numFmtId="0" fontId="0" fillId="0" borderId="13" xfId="0" applyBorder="1" applyAlignment="1">
      <alignment vertical="center" wrapText="1"/>
    </xf>
    <xf numFmtId="0" fontId="0" fillId="0" borderId="13" xfId="0" applyBorder="1" applyAlignment="1">
      <alignment horizontal="center" vertical="center" wrapText="1"/>
    </xf>
    <xf numFmtId="0" fontId="5" fillId="7" borderId="0" xfId="0" applyFont="1" applyFill="1"/>
    <xf numFmtId="0" fontId="2" fillId="7" borderId="0" xfId="0" applyFont="1" applyFill="1"/>
    <xf numFmtId="0" fontId="0" fillId="0" borderId="14" xfId="0" applyBorder="1"/>
    <xf numFmtId="0" fontId="10" fillId="0" borderId="20" xfId="2" applyFont="1" applyBorder="1" applyAlignment="1">
      <alignment vertical="center" wrapText="1"/>
    </xf>
    <xf numFmtId="0" fontId="5" fillId="0" borderId="1" xfId="0" applyFont="1" applyBorder="1"/>
    <xf numFmtId="0" fontId="0" fillId="10" borderId="0" xfId="0" applyFill="1" applyAlignment="1">
      <alignment vertical="center"/>
    </xf>
    <xf numFmtId="0" fontId="5" fillId="9" borderId="15" xfId="0" applyFont="1" applyFill="1" applyBorder="1" applyAlignment="1">
      <alignment vertical="center"/>
    </xf>
    <xf numFmtId="0" fontId="0" fillId="9" borderId="17" xfId="0" applyFill="1" applyBorder="1" applyAlignment="1">
      <alignment vertical="center" wrapText="1"/>
    </xf>
    <xf numFmtId="0" fontId="0" fillId="0" borderId="0" xfId="0" applyProtection="1">
      <protection locked="0"/>
    </xf>
    <xf numFmtId="0" fontId="0" fillId="0" borderId="1" xfId="0" applyBorder="1" applyProtection="1">
      <protection locked="0"/>
    </xf>
    <xf numFmtId="1" fontId="0" fillId="0" borderId="15" xfId="0" applyNumberFormat="1" applyBorder="1" applyProtection="1">
      <protection locked="0"/>
    </xf>
    <xf numFmtId="1" fontId="0" fillId="0" borderId="1" xfId="0" applyNumberFormat="1" applyBorder="1" applyProtection="1">
      <protection locked="0"/>
    </xf>
    <xf numFmtId="9" fontId="0" fillId="0" borderId="23" xfId="3" applyFont="1" applyFill="1" applyBorder="1" applyProtection="1">
      <protection locked="0"/>
    </xf>
    <xf numFmtId="0" fontId="0" fillId="7" borderId="1" xfId="0" applyFill="1" applyBorder="1" applyProtection="1">
      <protection locked="0"/>
    </xf>
    <xf numFmtId="9" fontId="0" fillId="7" borderId="1" xfId="3" applyFont="1" applyFill="1" applyBorder="1" applyProtection="1">
      <protection locked="0"/>
    </xf>
    <xf numFmtId="0" fontId="0" fillId="0" borderId="15" xfId="0" applyBorder="1" applyProtection="1">
      <protection locked="0"/>
    </xf>
    <xf numFmtId="0" fontId="0" fillId="0" borderId="21" xfId="0" applyBorder="1" applyProtection="1">
      <protection locked="0"/>
    </xf>
    <xf numFmtId="9" fontId="0" fillId="0" borderId="1" xfId="3" applyFont="1" applyBorder="1" applyProtection="1">
      <protection locked="0"/>
    </xf>
    <xf numFmtId="9" fontId="0" fillId="0" borderId="15" xfId="3" applyFont="1" applyBorder="1" applyProtection="1">
      <protection locked="0"/>
    </xf>
    <xf numFmtId="1" fontId="0" fillId="0" borderId="22" xfId="0" applyNumberFormat="1" applyBorder="1" applyProtection="1">
      <protection locked="0"/>
    </xf>
    <xf numFmtId="9" fontId="0" fillId="0" borderId="14" xfId="3" applyFont="1" applyBorder="1" applyProtection="1">
      <protection locked="0"/>
    </xf>
    <xf numFmtId="1" fontId="0" fillId="0" borderId="15" xfId="3" applyNumberFormat="1" applyFont="1" applyBorder="1" applyProtection="1">
      <protection locked="0"/>
    </xf>
    <xf numFmtId="0" fontId="0" fillId="0" borderId="22" xfId="0" applyBorder="1" applyProtection="1">
      <protection locked="0"/>
    </xf>
    <xf numFmtId="9" fontId="0" fillId="0" borderId="0" xfId="3" applyFont="1" applyFill="1" applyProtection="1">
      <protection locked="0"/>
    </xf>
    <xf numFmtId="9" fontId="0" fillId="7" borderId="14" xfId="3" applyFont="1" applyFill="1" applyBorder="1" applyProtection="1">
      <protection locked="0"/>
    </xf>
    <xf numFmtId="0" fontId="0" fillId="0" borderId="1" xfId="0" applyBorder="1" applyAlignment="1" applyProtection="1">
      <alignment horizontal="center" vertical="center"/>
      <protection locked="0"/>
    </xf>
    <xf numFmtId="0" fontId="0" fillId="13" borderId="1" xfId="0"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2" fillId="0" borderId="1" xfId="0" applyFont="1" applyBorder="1" applyProtection="1">
      <protection locked="0"/>
    </xf>
    <xf numFmtId="0" fontId="13" fillId="0" borderId="0" xfId="0" applyFont="1" applyProtection="1">
      <protection locked="0"/>
    </xf>
    <xf numFmtId="0" fontId="13" fillId="0" borderId="1" xfId="0" applyFont="1" applyBorder="1"/>
    <xf numFmtId="9" fontId="0" fillId="0" borderId="0" xfId="3" applyFont="1" applyFill="1" applyBorder="1" applyProtection="1">
      <protection locked="0"/>
    </xf>
    <xf numFmtId="0" fontId="0" fillId="0" borderId="15" xfId="0" applyBorder="1" applyAlignment="1" applyProtection="1">
      <alignment horizontal="center" vertical="center" wrapText="1"/>
      <protection locked="0"/>
    </xf>
    <xf numFmtId="1" fontId="0" fillId="0" borderId="26" xfId="0" applyNumberFormat="1" applyBorder="1" applyProtection="1">
      <protection locked="0"/>
    </xf>
    <xf numFmtId="0" fontId="0" fillId="0" borderId="27" xfId="0" applyBorder="1" applyProtection="1">
      <protection locked="0"/>
    </xf>
    <xf numFmtId="0" fontId="0" fillId="0" borderId="4" xfId="0" applyBorder="1" applyProtection="1">
      <protection locked="0"/>
    </xf>
    <xf numFmtId="0" fontId="0" fillId="0" borderId="6" xfId="0" applyBorder="1" applyProtection="1">
      <protection locked="0"/>
    </xf>
    <xf numFmtId="1" fontId="0" fillId="0" borderId="28" xfId="0" applyNumberFormat="1" applyBorder="1" applyProtection="1">
      <protection locked="0"/>
    </xf>
    <xf numFmtId="0" fontId="5" fillId="0" borderId="9" xfId="0" applyFon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12" borderId="29" xfId="0" applyFill="1" applyBorder="1" applyAlignment="1" applyProtection="1">
      <alignment horizontal="center" vertical="center" wrapText="1"/>
      <protection locked="0"/>
    </xf>
    <xf numFmtId="0" fontId="13" fillId="12" borderId="1" xfId="0" applyFont="1" applyFill="1" applyBorder="1"/>
    <xf numFmtId="9" fontId="0" fillId="12" borderId="1" xfId="3" applyFont="1" applyFill="1" applyBorder="1" applyProtection="1">
      <protection locked="0"/>
    </xf>
    <xf numFmtId="0" fontId="13" fillId="12" borderId="7" xfId="0" applyFont="1" applyFill="1" applyBorder="1"/>
    <xf numFmtId="9" fontId="0" fillId="12" borderId="7" xfId="3" applyFont="1" applyFill="1" applyBorder="1" applyProtection="1">
      <protection locked="0"/>
    </xf>
    <xf numFmtId="1" fontId="13" fillId="12" borderId="1" xfId="0" applyNumberFormat="1" applyFont="1" applyFill="1" applyBorder="1"/>
    <xf numFmtId="0" fontId="0" fillId="12" borderId="10" xfId="0" applyFill="1" applyBorder="1" applyAlignment="1" applyProtection="1">
      <alignment horizontal="center" vertical="center" wrapText="1"/>
      <protection locked="0"/>
    </xf>
    <xf numFmtId="1" fontId="0" fillId="0" borderId="7" xfId="0" applyNumberFormat="1" applyBorder="1" applyProtection="1">
      <protection locked="0"/>
    </xf>
    <xf numFmtId="1" fontId="13" fillId="12" borderId="7" xfId="0" applyNumberFormat="1" applyFont="1" applyFill="1" applyBorder="1"/>
    <xf numFmtId="0" fontId="8" fillId="0" borderId="9" xfId="0" applyFont="1" applyBorder="1" applyAlignment="1" applyProtection="1">
      <alignment horizontal="center" vertical="center" wrapText="1"/>
      <protection locked="0"/>
    </xf>
    <xf numFmtId="0" fontId="0" fillId="2" borderId="29" xfId="0" applyFill="1" applyBorder="1" applyAlignment="1" applyProtection="1">
      <alignment horizontal="center" vertical="center" wrapText="1"/>
      <protection locked="0"/>
    </xf>
    <xf numFmtId="0" fontId="0" fillId="2" borderId="30" xfId="0" applyFill="1" applyBorder="1" applyAlignment="1" applyProtection="1">
      <alignment horizontal="center" vertical="center" wrapText="1"/>
      <protection locked="0"/>
    </xf>
    <xf numFmtId="9" fontId="0" fillId="2" borderId="15" xfId="3" applyFont="1" applyFill="1" applyBorder="1" applyProtection="1">
      <protection locked="0"/>
    </xf>
    <xf numFmtId="9" fontId="0" fillId="2" borderId="28" xfId="3" applyFont="1" applyFill="1" applyBorder="1" applyProtection="1">
      <protection locked="0"/>
    </xf>
    <xf numFmtId="0" fontId="0" fillId="2" borderId="10"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9" fontId="0" fillId="2" borderId="5" xfId="3" applyFont="1" applyFill="1" applyBorder="1" applyProtection="1">
      <protection locked="0"/>
    </xf>
    <xf numFmtId="9" fontId="0" fillId="2" borderId="8" xfId="3" applyFont="1" applyFill="1" applyBorder="1" applyProtection="1">
      <protection locked="0"/>
    </xf>
    <xf numFmtId="0" fontId="0" fillId="2" borderId="31" xfId="0" applyFill="1" applyBorder="1" applyAlignment="1" applyProtection="1">
      <alignment horizontal="center" vertical="center" wrapText="1"/>
      <protection locked="0"/>
    </xf>
    <xf numFmtId="0" fontId="0" fillId="0" borderId="7" xfId="0" applyBorder="1" applyProtection="1">
      <protection locked="0"/>
    </xf>
    <xf numFmtId="0" fontId="0" fillId="0" borderId="9" xfId="0" applyBorder="1" applyAlignment="1" applyProtection="1">
      <alignment horizontal="center" vertical="center" wrapText="1"/>
      <protection locked="0"/>
    </xf>
    <xf numFmtId="0" fontId="0" fillId="2" borderId="1" xfId="0" applyFill="1" applyBorder="1" applyProtection="1">
      <protection locked="0"/>
    </xf>
    <xf numFmtId="0" fontId="0" fillId="0" borderId="32" xfId="0" applyBorder="1" applyAlignment="1" applyProtection="1">
      <alignment horizontal="center" vertical="center" wrapText="1"/>
      <protection locked="0"/>
    </xf>
    <xf numFmtId="0" fontId="0" fillId="7" borderId="9" xfId="0" applyFill="1" applyBorder="1" applyAlignment="1" applyProtection="1">
      <alignment horizontal="center" vertical="center" wrapText="1"/>
      <protection locked="0"/>
    </xf>
    <xf numFmtId="0" fontId="0" fillId="7" borderId="10" xfId="0" applyFill="1" applyBorder="1" applyAlignment="1" applyProtection="1">
      <alignment horizontal="center" vertical="center" wrapText="1"/>
      <protection locked="0"/>
    </xf>
    <xf numFmtId="0" fontId="0" fillId="7" borderId="4" xfId="0" applyFill="1" applyBorder="1" applyProtection="1">
      <protection locked="0"/>
    </xf>
    <xf numFmtId="0" fontId="0" fillId="7" borderId="6" xfId="0" applyFill="1" applyBorder="1" applyProtection="1">
      <protection locked="0"/>
    </xf>
    <xf numFmtId="9" fontId="0" fillId="7" borderId="7" xfId="3" applyFont="1" applyFill="1" applyBorder="1" applyProtection="1">
      <protection locked="0"/>
    </xf>
    <xf numFmtId="1" fontId="13" fillId="7" borderId="1" xfId="0" applyNumberFormat="1" applyFont="1" applyFill="1" applyBorder="1"/>
    <xf numFmtId="0" fontId="5" fillId="7" borderId="10"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1" fontId="14" fillId="2" borderId="1" xfId="3" applyNumberFormat="1" applyFont="1" applyFill="1" applyBorder="1" applyProtection="1"/>
    <xf numFmtId="1" fontId="14" fillId="2" borderId="7" xfId="3" applyNumberFormat="1" applyFont="1" applyFill="1" applyBorder="1" applyProtection="1"/>
    <xf numFmtId="0" fontId="6" fillId="0" borderId="1" xfId="0" applyFont="1" applyBorder="1"/>
    <xf numFmtId="0" fontId="0" fillId="10" borderId="1"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10" borderId="1" xfId="0" applyFill="1" applyBorder="1"/>
    <xf numFmtId="0" fontId="0" fillId="2" borderId="1" xfId="0" applyFill="1" applyBorder="1"/>
    <xf numFmtId="0" fontId="8" fillId="0" borderId="33" xfId="0" applyFont="1" applyBorder="1" applyAlignment="1" applyProtection="1">
      <alignment horizontal="center" vertical="center" wrapText="1"/>
      <protection locked="0"/>
    </xf>
    <xf numFmtId="0" fontId="0" fillId="0" borderId="14" xfId="0" applyBorder="1" applyProtection="1">
      <protection locked="0"/>
    </xf>
    <xf numFmtId="0" fontId="0" fillId="0" borderId="34" xfId="0" applyBorder="1" applyProtection="1">
      <protection locked="0"/>
    </xf>
    <xf numFmtId="1" fontId="0" fillId="0" borderId="4" xfId="3" applyNumberFormat="1" applyFont="1" applyFill="1" applyBorder="1" applyAlignment="1" applyProtection="1">
      <alignment vertical="center"/>
      <protection locked="0"/>
    </xf>
    <xf numFmtId="1" fontId="0" fillId="0" borderId="6" xfId="3" applyNumberFormat="1" applyFont="1" applyFill="1" applyBorder="1" applyAlignment="1" applyProtection="1">
      <alignment vertical="center"/>
      <protection locked="0"/>
    </xf>
    <xf numFmtId="0" fontId="0" fillId="2" borderId="35" xfId="0" applyFill="1" applyBorder="1" applyAlignment="1" applyProtection="1">
      <alignment horizontal="center" vertical="center" wrapText="1"/>
      <protection locked="0"/>
    </xf>
    <xf numFmtId="9" fontId="0" fillId="0" borderId="10" xfId="3" applyFont="1" applyFill="1" applyBorder="1" applyAlignment="1" applyProtection="1">
      <alignment horizontal="center" vertical="center" wrapText="1"/>
      <protection locked="0"/>
    </xf>
    <xf numFmtId="0" fontId="0" fillId="12" borderId="31" xfId="0" applyFill="1" applyBorder="1" applyAlignment="1" applyProtection="1">
      <alignment horizontal="center" vertical="center" wrapText="1"/>
      <protection locked="0"/>
    </xf>
    <xf numFmtId="0" fontId="13" fillId="0" borderId="1" xfId="0" applyFont="1" applyBorder="1" applyProtection="1">
      <protection locked="0"/>
    </xf>
    <xf numFmtId="0" fontId="0" fillId="7" borderId="0" xfId="0" applyFill="1" applyAlignment="1" applyProtection="1">
      <alignment horizontal="center" vertical="center"/>
      <protection locked="0"/>
    </xf>
    <xf numFmtId="9" fontId="2" fillId="12" borderId="15" xfId="3" applyFont="1" applyFill="1" applyBorder="1" applyAlignment="1" applyProtection="1">
      <alignment vertical="center"/>
      <protection locked="0"/>
    </xf>
    <xf numFmtId="1" fontId="2" fillId="12" borderId="15" xfId="3" applyNumberFormat="1" applyFont="1" applyFill="1" applyBorder="1" applyAlignment="1" applyProtection="1">
      <alignment vertical="center"/>
      <protection locked="0"/>
    </xf>
    <xf numFmtId="1" fontId="2" fillId="12" borderId="28" xfId="3" applyNumberFormat="1" applyFont="1" applyFill="1" applyBorder="1" applyAlignment="1" applyProtection="1">
      <alignment vertical="center"/>
      <protection locked="0"/>
    </xf>
    <xf numFmtId="9" fontId="2" fillId="2" borderId="5" xfId="3" applyFont="1" applyFill="1" applyBorder="1" applyAlignment="1" applyProtection="1">
      <alignment vertical="center"/>
      <protection locked="0"/>
    </xf>
    <xf numFmtId="9" fontId="2" fillId="2" borderId="8" xfId="3" applyFont="1" applyFill="1" applyBorder="1" applyAlignment="1" applyProtection="1">
      <alignment vertical="center"/>
      <protection locked="0"/>
    </xf>
    <xf numFmtId="1" fontId="13" fillId="12" borderId="1" xfId="3" applyNumberFormat="1" applyFont="1" applyFill="1" applyBorder="1" applyAlignment="1" applyProtection="1">
      <alignment vertical="center"/>
    </xf>
    <xf numFmtId="1" fontId="13" fillId="12" borderId="7" xfId="3" applyNumberFormat="1" applyFont="1" applyFill="1" applyBorder="1" applyAlignment="1" applyProtection="1">
      <alignment vertical="center"/>
    </xf>
    <xf numFmtId="1" fontId="15" fillId="2" borderId="1" xfId="3" applyNumberFormat="1" applyFont="1" applyFill="1" applyBorder="1" applyAlignment="1" applyProtection="1">
      <alignment vertical="center"/>
    </xf>
    <xf numFmtId="1" fontId="15" fillId="2" borderId="7" xfId="3" applyNumberFormat="1" applyFont="1" applyFill="1" applyBorder="1" applyAlignment="1" applyProtection="1">
      <alignment vertical="center"/>
    </xf>
    <xf numFmtId="1" fontId="13" fillId="7" borderId="7" xfId="0" applyNumberFormat="1" applyFont="1" applyFill="1" applyBorder="1"/>
    <xf numFmtId="1" fontId="0" fillId="0" borderId="1" xfId="3" applyNumberFormat="1" applyFont="1" applyFill="1" applyBorder="1" applyAlignment="1" applyProtection="1">
      <alignment vertical="center"/>
      <protection locked="0"/>
    </xf>
    <xf numFmtId="1" fontId="0" fillId="0" borderId="7" xfId="3" applyNumberFormat="1" applyFont="1" applyFill="1" applyBorder="1" applyAlignment="1" applyProtection="1">
      <alignment vertical="center"/>
      <protection locked="0"/>
    </xf>
    <xf numFmtId="0" fontId="0" fillId="0" borderId="1" xfId="0" applyFill="1" applyBorder="1"/>
    <xf numFmtId="0" fontId="11" fillId="6" borderId="0" xfId="0" applyFont="1" applyFill="1" applyAlignment="1">
      <alignment horizontal="center"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11" xfId="0" applyFont="1" applyBorder="1" applyAlignment="1">
      <alignment horizontal="left" vertical="center"/>
    </xf>
    <xf numFmtId="0" fontId="8" fillId="0" borderId="5" xfId="0" applyFont="1" applyBorder="1" applyAlignment="1">
      <alignment horizontal="left" vertical="center"/>
    </xf>
    <xf numFmtId="15" fontId="8" fillId="0" borderId="7" xfId="0" applyNumberFormat="1" applyFont="1" applyBorder="1" applyAlignment="1">
      <alignment horizontal="left" vertical="center"/>
    </xf>
    <xf numFmtId="0" fontId="8" fillId="0" borderId="8" xfId="0" applyFont="1" applyBorder="1" applyAlignment="1">
      <alignment horizontal="left" vertical="center"/>
    </xf>
    <xf numFmtId="0" fontId="5" fillId="0" borderId="2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0" xfId="0" applyFont="1" applyAlignment="1">
      <alignment horizontal="center" vertical="center" wrapText="1"/>
    </xf>
    <xf numFmtId="0" fontId="5" fillId="0" borderId="18"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4" xfId="0" applyFont="1" applyBorder="1" applyAlignment="1">
      <alignment horizontal="center" vertical="center" wrapText="1"/>
    </xf>
    <xf numFmtId="0" fontId="0" fillId="10" borderId="1" xfId="0" applyFill="1" applyBorder="1" applyAlignment="1" applyProtection="1">
      <alignment horizontal="center"/>
      <protection locked="0"/>
    </xf>
    <xf numFmtId="0" fontId="0" fillId="10" borderId="15" xfId="0" applyFill="1" applyBorder="1" applyAlignment="1" applyProtection="1">
      <alignment horizontal="center"/>
      <protection locked="0"/>
    </xf>
    <xf numFmtId="0" fontId="0" fillId="10" borderId="16" xfId="0" applyFill="1" applyBorder="1" applyAlignment="1" applyProtection="1">
      <alignment horizontal="center"/>
      <protection locked="0"/>
    </xf>
    <xf numFmtId="0" fontId="0" fillId="10" borderId="14" xfId="0" applyFill="1" applyBorder="1" applyAlignment="1" applyProtection="1">
      <alignment horizontal="center"/>
      <protection locked="0"/>
    </xf>
    <xf numFmtId="0" fontId="0" fillId="11" borderId="15" xfId="0" applyFill="1" applyBorder="1" applyAlignment="1" applyProtection="1">
      <alignment horizontal="center"/>
      <protection locked="0"/>
    </xf>
    <xf numFmtId="0" fontId="0" fillId="11" borderId="16" xfId="0" applyFill="1" applyBorder="1" applyAlignment="1" applyProtection="1">
      <alignment horizontal="center"/>
      <protection locked="0"/>
    </xf>
    <xf numFmtId="0" fontId="0" fillId="11" borderId="14" xfId="0" applyFill="1" applyBorder="1" applyAlignment="1" applyProtection="1">
      <alignment horizontal="center"/>
      <protection locked="0"/>
    </xf>
    <xf numFmtId="0" fontId="0" fillId="10" borderId="15" xfId="0" applyFill="1" applyBorder="1" applyAlignment="1" applyProtection="1">
      <alignment horizontal="center" vertical="center"/>
      <protection locked="0"/>
    </xf>
    <xf numFmtId="0" fontId="0" fillId="10" borderId="16" xfId="0" applyFill="1" applyBorder="1" applyAlignment="1" applyProtection="1">
      <alignment horizontal="center" vertical="center"/>
      <protection locked="0"/>
    </xf>
    <xf numFmtId="0" fontId="0" fillId="10" borderId="14" xfId="0" applyFill="1" applyBorder="1" applyAlignment="1" applyProtection="1">
      <alignment horizontal="center" vertical="center"/>
      <protection locked="0"/>
    </xf>
  </cellXfs>
  <cellStyles count="4">
    <cellStyle name="Normal" xfId="0" builtinId="0"/>
    <cellStyle name="Normal 2" xfId="1" xr:uid="{88594CD5-5CEC-4E21-922A-357D82618734}"/>
    <cellStyle name="Normal_Sheet3" xfId="2" xr:uid="{8C91A12A-B927-4D8E-90DD-CCB3F988CB91}"/>
    <cellStyle name="Percent" xfId="3" builtinId="5"/>
  </cellStyles>
  <dxfs count="6">
    <dxf>
      <font>
        <strike val="0"/>
        <outline val="0"/>
        <shadow val="0"/>
        <u val="none"/>
        <vertAlign val="baseline"/>
        <sz val="11"/>
        <color auto="1"/>
        <name val="Calibri"/>
        <family val="2"/>
        <scheme val="minor"/>
      </font>
      <fill>
        <patternFill patternType="solid">
          <fgColor indexed="64"/>
          <bgColor rgb="FFFFFF00"/>
        </patternFill>
      </fill>
    </dxf>
    <dxf>
      <font>
        <strike val="0"/>
        <outline val="0"/>
        <shadow val="0"/>
        <u val="none"/>
        <vertAlign val="baseline"/>
        <sz val="11"/>
        <color auto="1"/>
        <name val="Calibri"/>
        <family val="2"/>
        <scheme val="minor"/>
      </font>
      <fill>
        <patternFill patternType="solid">
          <fgColor indexed="64"/>
          <bgColor rgb="FFFFFF00"/>
        </patternFill>
      </fill>
    </dxf>
    <dxf>
      <fill>
        <patternFill patternType="solid">
          <fgColor indexed="64"/>
          <bgColor rgb="FFFFFF00"/>
        </patternFill>
      </fill>
    </dxf>
    <dxf>
      <alignment horizontal="left" vertical="center" textRotation="0" wrapText="0" indent="0" justifyLastLine="0" shrinkToFit="0" readingOrder="0"/>
    </dxf>
    <dxf>
      <alignment horizontal="left" vertical="center" textRotation="0" wrapText="0" indent="0" justifyLastLine="0" shrinkToFit="0" readingOrder="0"/>
    </dxf>
    <dxf>
      <fill>
        <patternFill patternType="solid">
          <fgColor indexed="64"/>
          <bgColor rgb="FFFFFF00"/>
        </patternFill>
      </fill>
    </dxf>
  </dxfs>
  <tableStyles count="0" defaultTableStyle="TableStyleMedium2" defaultPivotStyle="PivotStyleLight16"/>
  <colors>
    <mruColors>
      <color rgb="FFFFEBFF"/>
      <color rgb="FFFFDF85"/>
      <color rgb="FF66FFFF"/>
      <color rgb="FF00FFFF"/>
      <color rgb="FFFF9FFF"/>
      <color rgb="FFFFD253"/>
      <color rgb="FF72AF2F"/>
      <color rgb="FFADDB7B"/>
      <color rgb="FFCEE1F2"/>
      <color rgb="FFD5F0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yeayethwe\Documents\TB_AIS\TB%20reports\FY23\Semiannual\AIS_TB_FY23%20_Semiannual%20Report%20Template_V2.2_16032023_%20AF-2(2%20col)_used%20in%20FY23Q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Indicator list"/>
      <sheetName val="Indicator Narrative"/>
      <sheetName val="Home"/>
      <sheetName val="drop down list"/>
      <sheetName val="AF_DT_RN"/>
      <sheetName val="CI_PT"/>
      <sheetName val="TPT outcome"/>
      <sheetName val="SS"/>
      <sheetName val="RS"/>
      <sheetName val="TH"/>
      <sheetName val="HW"/>
      <sheetName val="PSI_99DOTs"/>
      <sheetName val="Notes"/>
      <sheetName val="PSI_Social media"/>
      <sheetName val="TB-DM"/>
      <sheetName val="TB-Tobacc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70140B3-169D-4569-A8EB-91CC0DB05610}" name="Qr_list" displayName="Qr_list" ref="D2:D11" totalsRowShown="0" headerRowDxfId="5" dataDxfId="4">
  <autoFilter ref="D2:D11" xr:uid="{27F9E522-B1DB-4531-8435-32BF172DE170}"/>
  <tableColumns count="1">
    <tableColumn id="1" xr3:uid="{D855F3E8-C28E-4903-A120-85FD4E8C0BF3}" name="Qr list" dataDxfId="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C3DAC0C-AC2C-420D-B669-DF329F8E3AF5}" name="Table3" displayName="Table3" ref="D14:D22" totalsRowShown="0" headerRowDxfId="2">
  <autoFilter ref="D14:D22" xr:uid="{2652B39D-A788-4C36-8AC7-38238EA938EA}"/>
  <tableColumns count="1">
    <tableColumn id="1" xr3:uid="{7FA05989-DA91-4833-9A54-1EEE523EE41A}" name="IP"/>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D4490B5-D057-4638-89BF-B721EE25162B}" name="Qr" displayName="Qr" ref="D24:D26" totalsRowShown="0" headerRowDxfId="1">
  <autoFilter ref="D24:D26" xr:uid="{DD629907-71FA-4937-9975-D2FEA1AEB8D1}"/>
  <tableColumns count="1">
    <tableColumn id="1" xr3:uid="{50F72CAD-D4CF-47FA-B683-C827C204BE3E}" name="Qr"/>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60E9F8D-A1F7-4367-9875-8996A65B2FE0}" name="FY" displayName="FY" ref="D29:D34" totalsRowShown="0" headerRowDxfId="0">
  <autoFilter ref="D29:D34" xr:uid="{7EB3CC38-B9C8-44E1-B67B-9CFBBA50B214}"/>
  <tableColumns count="1">
    <tableColumn id="1" xr3:uid="{B1EF59D1-650B-404A-B882-53D00E745956}" name="FY"/>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7.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3A10D-BFDF-465C-B4C7-DF03B35C221C}">
  <sheetPr>
    <tabColor rgb="FF66FFFF"/>
  </sheetPr>
  <dimension ref="A1:L42"/>
  <sheetViews>
    <sheetView zoomScaleNormal="100" workbookViewId="0">
      <pane xSplit="5" ySplit="2" topLeftCell="F3" activePane="bottomRight" state="frozen"/>
      <selection pane="topRight" activeCell="F1" sqref="F1"/>
      <selection pane="bottomLeft" activeCell="A3" sqref="A3"/>
      <selection pane="bottomRight" activeCell="G4" sqref="G4"/>
    </sheetView>
  </sheetViews>
  <sheetFormatPr defaultRowHeight="14.25" x14ac:dyDescent="0.45"/>
  <cols>
    <col min="1" max="1" width="4.06640625" customWidth="1"/>
    <col min="2" max="2" width="7" style="11" customWidth="1"/>
    <col min="3" max="3" width="8.59765625" style="13"/>
    <col min="4" max="4" width="9.46484375" customWidth="1"/>
    <col min="5" max="5" width="11" customWidth="1"/>
    <col min="6" max="6" width="14.46484375" customWidth="1"/>
    <col min="7" max="7" width="27.9296875" customWidth="1"/>
    <col min="8" max="8" width="29.06640625" customWidth="1"/>
    <col min="9" max="9" width="24.53125" customWidth="1"/>
    <col min="10" max="10" width="12.06640625" customWidth="1"/>
    <col min="11" max="11" width="12" customWidth="1"/>
    <col min="12" max="12" width="36.06640625" customWidth="1"/>
    <col min="13" max="13" width="40.33203125" customWidth="1"/>
  </cols>
  <sheetData>
    <row r="1" spans="1:12" x14ac:dyDescent="0.45">
      <c r="A1" s="26" t="s">
        <v>248</v>
      </c>
      <c r="D1" s="26"/>
    </row>
    <row r="2" spans="1:12" ht="43.15" thickBot="1" x14ac:dyDescent="0.5">
      <c r="A2" s="9" t="s">
        <v>164</v>
      </c>
      <c r="B2" s="10" t="s">
        <v>6</v>
      </c>
      <c r="C2" s="10" t="s">
        <v>147</v>
      </c>
      <c r="D2" s="10" t="s">
        <v>7</v>
      </c>
      <c r="E2" s="10" t="s">
        <v>8</v>
      </c>
      <c r="F2" s="10" t="s">
        <v>132</v>
      </c>
      <c r="G2" s="10" t="s">
        <v>9</v>
      </c>
      <c r="H2" s="10" t="s">
        <v>128</v>
      </c>
      <c r="I2" s="10" t="s">
        <v>129</v>
      </c>
      <c r="J2" s="10" t="s">
        <v>10</v>
      </c>
      <c r="K2" s="10" t="s">
        <v>11</v>
      </c>
      <c r="L2" s="10" t="s">
        <v>12</v>
      </c>
    </row>
    <row r="3" spans="1:12" ht="114.95" customHeight="1" thickBot="1" x14ac:dyDescent="0.5">
      <c r="A3" s="14">
        <v>1</v>
      </c>
      <c r="B3" s="3" t="s">
        <v>31</v>
      </c>
      <c r="C3" s="14" t="s">
        <v>148</v>
      </c>
      <c r="D3" s="3" t="s">
        <v>14</v>
      </c>
      <c r="E3" s="4" t="s">
        <v>28</v>
      </c>
      <c r="F3" s="4" t="s">
        <v>213</v>
      </c>
      <c r="G3" s="4" t="s">
        <v>214</v>
      </c>
      <c r="H3" s="7" t="s">
        <v>215</v>
      </c>
      <c r="I3" s="7" t="s">
        <v>216</v>
      </c>
      <c r="J3" s="3" t="s">
        <v>17</v>
      </c>
      <c r="K3" s="3" t="s">
        <v>23</v>
      </c>
      <c r="L3" s="27" t="s">
        <v>249</v>
      </c>
    </row>
    <row r="4" spans="1:12" ht="114.7" customHeight="1" thickBot="1" x14ac:dyDescent="0.5">
      <c r="A4" s="14">
        <v>2</v>
      </c>
      <c r="B4" s="3" t="s">
        <v>32</v>
      </c>
      <c r="C4" s="14" t="s">
        <v>149</v>
      </c>
      <c r="D4" s="3" t="s">
        <v>14</v>
      </c>
      <c r="E4" s="4" t="s">
        <v>28</v>
      </c>
      <c r="F4" s="4" t="s">
        <v>217</v>
      </c>
      <c r="G4" s="15" t="s">
        <v>218</v>
      </c>
      <c r="H4" s="7" t="s">
        <v>219</v>
      </c>
      <c r="I4" s="7" t="s">
        <v>220</v>
      </c>
      <c r="J4" s="3" t="s">
        <v>17</v>
      </c>
      <c r="K4" s="3" t="s">
        <v>23</v>
      </c>
      <c r="L4" s="28" t="s">
        <v>250</v>
      </c>
    </row>
    <row r="5" spans="1:12" ht="85.9" thickBot="1" x14ac:dyDescent="0.5">
      <c r="A5" s="14">
        <v>3</v>
      </c>
      <c r="B5" s="16" t="s">
        <v>43</v>
      </c>
      <c r="C5" s="14" t="s">
        <v>151</v>
      </c>
      <c r="D5" s="3" t="s">
        <v>14</v>
      </c>
      <c r="E5" s="4" t="s">
        <v>44</v>
      </c>
      <c r="F5" s="4" t="s">
        <v>45</v>
      </c>
      <c r="G5" s="15" t="s">
        <v>150</v>
      </c>
      <c r="H5" s="7" t="s">
        <v>165</v>
      </c>
      <c r="I5" s="4" t="s">
        <v>130</v>
      </c>
      <c r="J5" s="3" t="s">
        <v>17</v>
      </c>
      <c r="K5" s="3" t="s">
        <v>23</v>
      </c>
      <c r="L5" s="29"/>
    </row>
    <row r="6" spans="1:12" ht="69" customHeight="1" thickBot="1" x14ac:dyDescent="0.5">
      <c r="A6" s="14">
        <v>4</v>
      </c>
      <c r="B6" s="16" t="s">
        <v>36</v>
      </c>
      <c r="C6" s="14" t="s">
        <v>152</v>
      </c>
      <c r="D6" s="3" t="s">
        <v>14</v>
      </c>
      <c r="E6" s="4" t="s">
        <v>37</v>
      </c>
      <c r="F6" s="4" t="s">
        <v>221</v>
      </c>
      <c r="G6" s="4" t="s">
        <v>222</v>
      </c>
      <c r="H6" s="4" t="s">
        <v>222</v>
      </c>
      <c r="I6" s="4" t="s">
        <v>130</v>
      </c>
      <c r="J6" s="3" t="s">
        <v>17</v>
      </c>
      <c r="K6" s="3" t="s">
        <v>23</v>
      </c>
      <c r="L6" s="29"/>
    </row>
    <row r="7" spans="1:12" ht="114" customHeight="1" thickBot="1" x14ac:dyDescent="0.5">
      <c r="A7" s="14">
        <v>5</v>
      </c>
      <c r="B7" s="16" t="s">
        <v>21</v>
      </c>
      <c r="C7" s="14" t="s">
        <v>153</v>
      </c>
      <c r="D7" s="3" t="s">
        <v>14</v>
      </c>
      <c r="E7" s="4" t="s">
        <v>22</v>
      </c>
      <c r="F7" s="4" t="s">
        <v>223</v>
      </c>
      <c r="G7" s="4" t="s">
        <v>224</v>
      </c>
      <c r="H7" s="6" t="s">
        <v>225</v>
      </c>
      <c r="I7" s="6" t="s">
        <v>226</v>
      </c>
      <c r="J7" s="3" t="s">
        <v>17</v>
      </c>
      <c r="K7" s="3" t="s">
        <v>23</v>
      </c>
      <c r="L7" s="29"/>
    </row>
    <row r="8" spans="1:12" ht="114.4" thickBot="1" x14ac:dyDescent="0.5">
      <c r="A8" s="14">
        <v>6</v>
      </c>
      <c r="B8" s="16" t="s">
        <v>154</v>
      </c>
      <c r="C8" s="14" t="s">
        <v>157</v>
      </c>
      <c r="D8" s="3" t="s">
        <v>14</v>
      </c>
      <c r="E8" s="16" t="s">
        <v>155</v>
      </c>
      <c r="F8" s="18" t="s">
        <v>156</v>
      </c>
      <c r="G8" s="15" t="s">
        <v>227</v>
      </c>
      <c r="H8" s="18" t="s">
        <v>227</v>
      </c>
      <c r="I8" s="16" t="s">
        <v>130</v>
      </c>
      <c r="J8" s="3" t="s">
        <v>17</v>
      </c>
      <c r="K8" s="3" t="s">
        <v>23</v>
      </c>
      <c r="L8" s="30" t="s">
        <v>251</v>
      </c>
    </row>
    <row r="9" spans="1:12" ht="104.2" customHeight="1" thickBot="1" x14ac:dyDescent="0.5">
      <c r="A9" s="14">
        <v>7</v>
      </c>
      <c r="B9" s="16" t="s">
        <v>64</v>
      </c>
      <c r="C9" s="14" t="s">
        <v>158</v>
      </c>
      <c r="D9" s="3" t="s">
        <v>62</v>
      </c>
      <c r="E9" s="4" t="s">
        <v>65</v>
      </c>
      <c r="F9" s="4" t="s">
        <v>66</v>
      </c>
      <c r="G9" s="15" t="s">
        <v>228</v>
      </c>
      <c r="H9" s="7" t="s">
        <v>229</v>
      </c>
      <c r="I9" s="7" t="s">
        <v>230</v>
      </c>
      <c r="J9" s="3" t="s">
        <v>17</v>
      </c>
      <c r="K9" s="3" t="s">
        <v>23</v>
      </c>
      <c r="L9" s="28"/>
    </row>
    <row r="10" spans="1:12" ht="100.15" thickBot="1" x14ac:dyDescent="0.5">
      <c r="A10" s="14">
        <v>8</v>
      </c>
      <c r="B10" s="16" t="s">
        <v>81</v>
      </c>
      <c r="C10" s="14" t="s">
        <v>163</v>
      </c>
      <c r="D10" s="3" t="s">
        <v>62</v>
      </c>
      <c r="E10" s="4" t="s">
        <v>82</v>
      </c>
      <c r="F10" s="4" t="s">
        <v>83</v>
      </c>
      <c r="G10" s="15" t="s">
        <v>231</v>
      </c>
      <c r="H10" s="7" t="s">
        <v>232</v>
      </c>
      <c r="I10" s="7" t="s">
        <v>233</v>
      </c>
      <c r="J10" s="3" t="s">
        <v>17</v>
      </c>
      <c r="K10" s="3" t="s">
        <v>23</v>
      </c>
      <c r="L10" s="29"/>
    </row>
    <row r="11" spans="1:12" ht="97.5" customHeight="1" thickBot="1" x14ac:dyDescent="0.5">
      <c r="A11" s="14">
        <v>9</v>
      </c>
      <c r="B11" s="16" t="s">
        <v>109</v>
      </c>
      <c r="C11" s="14" t="s">
        <v>159</v>
      </c>
      <c r="D11" s="3" t="s">
        <v>110</v>
      </c>
      <c r="E11" s="4" t="s">
        <v>111</v>
      </c>
      <c r="F11" s="4" t="s">
        <v>234</v>
      </c>
      <c r="G11" s="15" t="s">
        <v>235</v>
      </c>
      <c r="H11" s="7" t="s">
        <v>235</v>
      </c>
      <c r="I11" s="16" t="s">
        <v>130</v>
      </c>
      <c r="J11" s="3" t="s">
        <v>17</v>
      </c>
      <c r="K11" s="3" t="s">
        <v>23</v>
      </c>
      <c r="L11" s="29"/>
    </row>
    <row r="12" spans="1:12" ht="142.9" thickBot="1" x14ac:dyDescent="0.5">
      <c r="A12" s="12">
        <v>10</v>
      </c>
      <c r="B12" s="1" t="s">
        <v>13</v>
      </c>
      <c r="C12" s="5"/>
      <c r="D12" s="1" t="s">
        <v>14</v>
      </c>
      <c r="E12" s="2" t="s">
        <v>15</v>
      </c>
      <c r="F12" s="2" t="s">
        <v>16</v>
      </c>
      <c r="G12" s="2" t="s">
        <v>236</v>
      </c>
      <c r="H12" s="17" t="s">
        <v>167</v>
      </c>
      <c r="I12" s="2" t="s">
        <v>130</v>
      </c>
      <c r="J12" s="1" t="s">
        <v>17</v>
      </c>
      <c r="K12" s="1" t="s">
        <v>160</v>
      </c>
      <c r="L12" s="31"/>
    </row>
    <row r="13" spans="1:12" ht="100.15" thickBot="1" x14ac:dyDescent="0.5">
      <c r="A13" s="12">
        <v>11</v>
      </c>
      <c r="B13" s="1" t="s">
        <v>18</v>
      </c>
      <c r="C13" s="5"/>
      <c r="D13" s="1" t="s">
        <v>14</v>
      </c>
      <c r="E13" s="2" t="s">
        <v>15</v>
      </c>
      <c r="F13" s="2" t="s">
        <v>19</v>
      </c>
      <c r="G13" s="2" t="s">
        <v>20</v>
      </c>
      <c r="H13" s="17" t="s">
        <v>168</v>
      </c>
      <c r="I13" s="2" t="s">
        <v>130</v>
      </c>
      <c r="J13" s="1" t="s">
        <v>17</v>
      </c>
      <c r="K13" s="1" t="s">
        <v>160</v>
      </c>
      <c r="L13" s="31"/>
    </row>
    <row r="14" spans="1:12" ht="85.9" thickBot="1" x14ac:dyDescent="0.5">
      <c r="A14" s="12">
        <v>12</v>
      </c>
      <c r="B14" s="1" t="s">
        <v>24</v>
      </c>
      <c r="C14" s="5"/>
      <c r="D14" s="1" t="s">
        <v>14</v>
      </c>
      <c r="E14" s="2" t="s">
        <v>22</v>
      </c>
      <c r="F14" s="2" t="s">
        <v>25</v>
      </c>
      <c r="G14" s="2" t="s">
        <v>26</v>
      </c>
      <c r="H14" s="17" t="s">
        <v>169</v>
      </c>
      <c r="I14" s="17" t="s">
        <v>170</v>
      </c>
      <c r="J14" s="1" t="s">
        <v>17</v>
      </c>
      <c r="K14" s="1" t="s">
        <v>160</v>
      </c>
      <c r="L14" s="31"/>
    </row>
    <row r="15" spans="1:12" ht="71.650000000000006" thickBot="1" x14ac:dyDescent="0.5">
      <c r="A15" s="12">
        <v>13</v>
      </c>
      <c r="B15" s="1" t="s">
        <v>27</v>
      </c>
      <c r="C15" s="5"/>
      <c r="D15" s="1" t="s">
        <v>14</v>
      </c>
      <c r="E15" s="2" t="s">
        <v>28</v>
      </c>
      <c r="F15" s="2" t="s">
        <v>29</v>
      </c>
      <c r="G15" s="2" t="s">
        <v>30</v>
      </c>
      <c r="H15" s="17" t="s">
        <v>171</v>
      </c>
      <c r="I15" s="2" t="s">
        <v>130</v>
      </c>
      <c r="J15" s="1" t="s">
        <v>17</v>
      </c>
      <c r="K15" s="1" t="s">
        <v>160</v>
      </c>
      <c r="L15" s="31" t="s">
        <v>252</v>
      </c>
    </row>
    <row r="16" spans="1:12" ht="85.9" thickBot="1" x14ac:dyDescent="0.5">
      <c r="A16" s="12">
        <v>14</v>
      </c>
      <c r="B16" s="1" t="s">
        <v>33</v>
      </c>
      <c r="C16" s="5"/>
      <c r="D16" s="1" t="s">
        <v>14</v>
      </c>
      <c r="E16" s="2" t="s">
        <v>28</v>
      </c>
      <c r="F16" s="2" t="s">
        <v>34</v>
      </c>
      <c r="G16" s="2" t="s">
        <v>35</v>
      </c>
      <c r="H16" s="17" t="s">
        <v>172</v>
      </c>
      <c r="I16" s="2" t="s">
        <v>130</v>
      </c>
      <c r="J16" s="1" t="s">
        <v>17</v>
      </c>
      <c r="K16" s="1" t="s">
        <v>160</v>
      </c>
      <c r="L16" s="31"/>
    </row>
    <row r="17" spans="1:12" ht="71.650000000000006" thickBot="1" x14ac:dyDescent="0.5">
      <c r="A17" s="12">
        <v>15</v>
      </c>
      <c r="B17" s="1" t="s">
        <v>5</v>
      </c>
      <c r="C17" s="5"/>
      <c r="D17" s="1" t="s">
        <v>14</v>
      </c>
      <c r="E17" s="2" t="s">
        <v>37</v>
      </c>
      <c r="F17" s="2" t="s">
        <v>38</v>
      </c>
      <c r="G17" s="2" t="s">
        <v>39</v>
      </c>
      <c r="H17" s="17" t="s">
        <v>173</v>
      </c>
      <c r="I17" s="2" t="s">
        <v>130</v>
      </c>
      <c r="J17" s="1" t="s">
        <v>17</v>
      </c>
      <c r="K17" s="1" t="s">
        <v>160</v>
      </c>
      <c r="L17" s="31"/>
    </row>
    <row r="18" spans="1:12" ht="71.650000000000006" thickBot="1" x14ac:dyDescent="0.5">
      <c r="A18" s="12">
        <v>16</v>
      </c>
      <c r="B18" s="1" t="s">
        <v>40</v>
      </c>
      <c r="C18" s="5"/>
      <c r="D18" s="1" t="s">
        <v>14</v>
      </c>
      <c r="E18" s="2" t="s">
        <v>37</v>
      </c>
      <c r="F18" s="2" t="s">
        <v>41</v>
      </c>
      <c r="G18" s="2" t="s">
        <v>42</v>
      </c>
      <c r="H18" s="17" t="s">
        <v>131</v>
      </c>
      <c r="I18" s="2" t="s">
        <v>130</v>
      </c>
      <c r="J18" s="1" t="s">
        <v>17</v>
      </c>
      <c r="K18" s="1" t="s">
        <v>160</v>
      </c>
      <c r="L18" s="32" t="s">
        <v>251</v>
      </c>
    </row>
    <row r="19" spans="1:12" ht="142.9" thickBot="1" x14ac:dyDescent="0.5">
      <c r="A19" s="12">
        <v>17</v>
      </c>
      <c r="B19" s="1" t="s">
        <v>46</v>
      </c>
      <c r="C19" s="5"/>
      <c r="D19" s="1" t="s">
        <v>14</v>
      </c>
      <c r="E19" s="2" t="s">
        <v>44</v>
      </c>
      <c r="F19" s="17" t="s">
        <v>47</v>
      </c>
      <c r="G19" s="17" t="s">
        <v>48</v>
      </c>
      <c r="H19" s="17" t="s">
        <v>174</v>
      </c>
      <c r="I19" s="17" t="s">
        <v>175</v>
      </c>
      <c r="J19" s="1" t="s">
        <v>17</v>
      </c>
      <c r="K19" s="1" t="s">
        <v>160</v>
      </c>
      <c r="L19" s="32" t="s">
        <v>253</v>
      </c>
    </row>
    <row r="20" spans="1:12" ht="85.9" thickBot="1" x14ac:dyDescent="0.5">
      <c r="A20" s="12">
        <v>18</v>
      </c>
      <c r="B20" s="1" t="s">
        <v>49</v>
      </c>
      <c r="C20" s="5"/>
      <c r="D20" s="1" t="s">
        <v>14</v>
      </c>
      <c r="E20" s="2" t="s">
        <v>44</v>
      </c>
      <c r="F20" s="2" t="s">
        <v>50</v>
      </c>
      <c r="G20" s="2" t="s">
        <v>51</v>
      </c>
      <c r="H20" s="17" t="s">
        <v>176</v>
      </c>
      <c r="I20" s="2" t="s">
        <v>130</v>
      </c>
      <c r="J20" s="1" t="s">
        <v>17</v>
      </c>
      <c r="K20" s="1" t="s">
        <v>160</v>
      </c>
      <c r="L20" s="31"/>
    </row>
    <row r="21" spans="1:12" ht="85.9" thickBot="1" x14ac:dyDescent="0.5">
      <c r="A21" s="12">
        <v>19</v>
      </c>
      <c r="B21" s="1" t="s">
        <v>52</v>
      </c>
      <c r="C21" s="5"/>
      <c r="D21" s="1" t="s">
        <v>14</v>
      </c>
      <c r="E21" s="2" t="s">
        <v>44</v>
      </c>
      <c r="F21" s="2" t="s">
        <v>53</v>
      </c>
      <c r="G21" s="2" t="s">
        <v>54</v>
      </c>
      <c r="H21" s="17" t="s">
        <v>177</v>
      </c>
      <c r="I21" s="2" t="s">
        <v>130</v>
      </c>
      <c r="J21" s="1" t="s">
        <v>17</v>
      </c>
      <c r="K21" s="1" t="s">
        <v>160</v>
      </c>
      <c r="L21" s="31"/>
    </row>
    <row r="22" spans="1:12" ht="96.95" customHeight="1" thickBot="1" x14ac:dyDescent="0.5">
      <c r="A22" s="12">
        <v>20</v>
      </c>
      <c r="B22" s="1" t="s">
        <v>55</v>
      </c>
      <c r="C22" s="5"/>
      <c r="D22" s="1" t="s">
        <v>14</v>
      </c>
      <c r="E22" s="2" t="s">
        <v>44</v>
      </c>
      <c r="F22" s="2" t="s">
        <v>56</v>
      </c>
      <c r="G22" s="2" t="s">
        <v>57</v>
      </c>
      <c r="H22" s="17" t="s">
        <v>176</v>
      </c>
      <c r="I22" s="17" t="s">
        <v>177</v>
      </c>
      <c r="J22" s="1" t="s">
        <v>17</v>
      </c>
      <c r="K22" s="1" t="s">
        <v>160</v>
      </c>
      <c r="L22" s="32" t="s">
        <v>253</v>
      </c>
    </row>
    <row r="23" spans="1:12" ht="57.4" thickBot="1" x14ac:dyDescent="0.5">
      <c r="A23" s="12">
        <v>21</v>
      </c>
      <c r="B23" s="1" t="s">
        <v>58</v>
      </c>
      <c r="C23" s="5"/>
      <c r="D23" s="1" t="s">
        <v>14</v>
      </c>
      <c r="E23" s="2" t="s">
        <v>44</v>
      </c>
      <c r="F23" s="2" t="s">
        <v>59</v>
      </c>
      <c r="G23" s="2" t="s">
        <v>60</v>
      </c>
      <c r="H23" s="17" t="s">
        <v>178</v>
      </c>
      <c r="I23" s="2" t="s">
        <v>130</v>
      </c>
      <c r="J23" s="1" t="s">
        <v>17</v>
      </c>
      <c r="K23" s="1" t="s">
        <v>160</v>
      </c>
      <c r="L23" s="31"/>
    </row>
    <row r="24" spans="1:12" ht="114.4" thickBot="1" x14ac:dyDescent="0.5">
      <c r="A24" s="12">
        <v>22</v>
      </c>
      <c r="B24" s="1" t="s">
        <v>61</v>
      </c>
      <c r="C24" s="5"/>
      <c r="D24" s="1" t="s">
        <v>62</v>
      </c>
      <c r="E24" s="2" t="s">
        <v>44</v>
      </c>
      <c r="F24" s="17" t="s">
        <v>63</v>
      </c>
      <c r="G24" s="2" t="s">
        <v>161</v>
      </c>
      <c r="H24" s="17" t="s">
        <v>179</v>
      </c>
      <c r="I24" s="17" t="s">
        <v>180</v>
      </c>
      <c r="J24" s="1" t="s">
        <v>17</v>
      </c>
      <c r="K24" s="1" t="s">
        <v>160</v>
      </c>
      <c r="L24" s="32"/>
    </row>
    <row r="25" spans="1:12" ht="85.9" thickBot="1" x14ac:dyDescent="0.5">
      <c r="A25" s="12">
        <v>23</v>
      </c>
      <c r="B25" s="1" t="s">
        <v>67</v>
      </c>
      <c r="C25" s="5"/>
      <c r="D25" s="1" t="s">
        <v>62</v>
      </c>
      <c r="E25" s="2" t="s">
        <v>65</v>
      </c>
      <c r="F25" s="2" t="s">
        <v>68</v>
      </c>
      <c r="G25" s="2" t="s">
        <v>69</v>
      </c>
      <c r="H25" s="17" t="s">
        <v>181</v>
      </c>
      <c r="I25" s="17" t="s">
        <v>182</v>
      </c>
      <c r="J25" s="1" t="s">
        <v>17</v>
      </c>
      <c r="K25" s="1" t="s">
        <v>160</v>
      </c>
      <c r="L25" s="31"/>
    </row>
    <row r="26" spans="1:12" ht="85.9" thickBot="1" x14ac:dyDescent="0.5">
      <c r="A26" s="12">
        <v>24</v>
      </c>
      <c r="B26" s="1" t="s">
        <v>70</v>
      </c>
      <c r="C26" s="5"/>
      <c r="D26" s="1" t="s">
        <v>62</v>
      </c>
      <c r="E26" s="2" t="s">
        <v>65</v>
      </c>
      <c r="F26" s="2" t="s">
        <v>71</v>
      </c>
      <c r="G26" s="2" t="s">
        <v>72</v>
      </c>
      <c r="H26" s="17" t="s">
        <v>183</v>
      </c>
      <c r="I26" s="17" t="s">
        <v>182</v>
      </c>
      <c r="J26" s="1" t="s">
        <v>17</v>
      </c>
      <c r="K26" s="1" t="s">
        <v>160</v>
      </c>
      <c r="L26" s="31"/>
    </row>
    <row r="27" spans="1:12" ht="85.9" thickBot="1" x14ac:dyDescent="0.5">
      <c r="A27" s="12">
        <v>25</v>
      </c>
      <c r="B27" s="1" t="s">
        <v>73</v>
      </c>
      <c r="C27" s="5"/>
      <c r="D27" s="1" t="s">
        <v>62</v>
      </c>
      <c r="E27" s="2" t="s">
        <v>65</v>
      </c>
      <c r="F27" s="2" t="s">
        <v>74</v>
      </c>
      <c r="G27" s="2" t="s">
        <v>75</v>
      </c>
      <c r="H27" s="17" t="s">
        <v>184</v>
      </c>
      <c r="I27" s="17" t="s">
        <v>182</v>
      </c>
      <c r="J27" s="1" t="s">
        <v>17</v>
      </c>
      <c r="K27" s="1" t="s">
        <v>160</v>
      </c>
      <c r="L27" s="31"/>
    </row>
    <row r="28" spans="1:12" ht="142.9" thickBot="1" x14ac:dyDescent="0.5">
      <c r="A28" s="12">
        <v>26</v>
      </c>
      <c r="B28" s="1" t="s">
        <v>76</v>
      </c>
      <c r="C28" s="5"/>
      <c r="D28" s="1" t="s">
        <v>62</v>
      </c>
      <c r="E28" s="2" t="s">
        <v>65</v>
      </c>
      <c r="F28" s="2" t="s">
        <v>77</v>
      </c>
      <c r="G28" s="2" t="s">
        <v>162</v>
      </c>
      <c r="H28" s="17" t="s">
        <v>185</v>
      </c>
      <c r="I28" s="17" t="s">
        <v>182</v>
      </c>
      <c r="J28" s="1" t="s">
        <v>17</v>
      </c>
      <c r="K28" s="1" t="s">
        <v>160</v>
      </c>
      <c r="L28" s="31"/>
    </row>
    <row r="29" spans="1:12" ht="128.65" thickBot="1" x14ac:dyDescent="0.5">
      <c r="A29" s="12">
        <v>27</v>
      </c>
      <c r="B29" s="1" t="s">
        <v>78</v>
      </c>
      <c r="C29" s="5"/>
      <c r="D29" s="1" t="s">
        <v>62</v>
      </c>
      <c r="E29" s="2" t="s">
        <v>65</v>
      </c>
      <c r="F29" s="2" t="s">
        <v>79</v>
      </c>
      <c r="G29" s="2" t="s">
        <v>80</v>
      </c>
      <c r="H29" s="17" t="s">
        <v>186</v>
      </c>
      <c r="I29" s="17" t="s">
        <v>187</v>
      </c>
      <c r="J29" s="1" t="s">
        <v>17</v>
      </c>
      <c r="K29" s="1" t="s">
        <v>160</v>
      </c>
      <c r="L29" s="31"/>
    </row>
    <row r="30" spans="1:12" ht="100.15" thickBot="1" x14ac:dyDescent="0.5">
      <c r="A30" s="12">
        <v>28</v>
      </c>
      <c r="B30" s="1" t="s">
        <v>84</v>
      </c>
      <c r="C30" s="5"/>
      <c r="D30" s="1" t="s">
        <v>62</v>
      </c>
      <c r="E30" s="2" t="s">
        <v>82</v>
      </c>
      <c r="F30" s="2" t="s">
        <v>85</v>
      </c>
      <c r="G30" s="2" t="s">
        <v>86</v>
      </c>
      <c r="H30" s="17" t="s">
        <v>188</v>
      </c>
      <c r="I30" s="17" t="s">
        <v>166</v>
      </c>
      <c r="J30" s="1" t="s">
        <v>17</v>
      </c>
      <c r="K30" s="1" t="s">
        <v>160</v>
      </c>
      <c r="L30" s="31"/>
    </row>
    <row r="31" spans="1:12" ht="100.15" thickBot="1" x14ac:dyDescent="0.5">
      <c r="A31" s="12">
        <v>29</v>
      </c>
      <c r="B31" s="1" t="s">
        <v>87</v>
      </c>
      <c r="C31" s="5"/>
      <c r="D31" s="1" t="s">
        <v>62</v>
      </c>
      <c r="E31" s="2" t="s">
        <v>82</v>
      </c>
      <c r="F31" s="2" t="s">
        <v>88</v>
      </c>
      <c r="G31" s="2" t="s">
        <v>89</v>
      </c>
      <c r="H31" s="17" t="s">
        <v>189</v>
      </c>
      <c r="I31" s="17" t="s">
        <v>166</v>
      </c>
      <c r="J31" s="1" t="s">
        <v>17</v>
      </c>
      <c r="K31" s="1" t="s">
        <v>160</v>
      </c>
      <c r="L31" s="31"/>
    </row>
    <row r="32" spans="1:12" ht="100.15" thickBot="1" x14ac:dyDescent="0.5">
      <c r="A32" s="12">
        <v>30</v>
      </c>
      <c r="B32" s="1" t="s">
        <v>90</v>
      </c>
      <c r="C32" s="5"/>
      <c r="D32" s="1" t="s">
        <v>62</v>
      </c>
      <c r="E32" s="2" t="s">
        <v>82</v>
      </c>
      <c r="F32" s="2" t="s">
        <v>91</v>
      </c>
      <c r="G32" s="2" t="s">
        <v>92</v>
      </c>
      <c r="H32" s="17" t="s">
        <v>190</v>
      </c>
      <c r="I32" s="17" t="s">
        <v>166</v>
      </c>
      <c r="J32" s="1" t="s">
        <v>17</v>
      </c>
      <c r="K32" s="1" t="s">
        <v>160</v>
      </c>
      <c r="L32" s="31"/>
    </row>
    <row r="33" spans="1:12" ht="100.15" thickBot="1" x14ac:dyDescent="0.5">
      <c r="A33" s="12">
        <v>31</v>
      </c>
      <c r="B33" s="1" t="s">
        <v>93</v>
      </c>
      <c r="C33" s="5"/>
      <c r="D33" s="1" t="s">
        <v>62</v>
      </c>
      <c r="E33" s="2" t="s">
        <v>82</v>
      </c>
      <c r="F33" s="2" t="s">
        <v>94</v>
      </c>
      <c r="G33" s="2" t="s">
        <v>95</v>
      </c>
      <c r="H33" s="17" t="s">
        <v>191</v>
      </c>
      <c r="I33" s="17" t="s">
        <v>166</v>
      </c>
      <c r="J33" s="1" t="s">
        <v>17</v>
      </c>
      <c r="K33" s="1" t="s">
        <v>160</v>
      </c>
      <c r="L33" s="31"/>
    </row>
    <row r="34" spans="1:12" ht="128.65" thickBot="1" x14ac:dyDescent="0.5">
      <c r="A34" s="12">
        <v>32</v>
      </c>
      <c r="B34" s="1" t="s">
        <v>96</v>
      </c>
      <c r="C34" s="5"/>
      <c r="D34" s="1" t="s">
        <v>62</v>
      </c>
      <c r="E34" s="2" t="s">
        <v>82</v>
      </c>
      <c r="F34" s="2" t="s">
        <v>97</v>
      </c>
      <c r="G34" s="2" t="s">
        <v>98</v>
      </c>
      <c r="H34" s="17" t="s">
        <v>192</v>
      </c>
      <c r="I34" s="17" t="s">
        <v>166</v>
      </c>
      <c r="J34" s="1" t="s">
        <v>17</v>
      </c>
      <c r="K34" s="1" t="s">
        <v>160</v>
      </c>
      <c r="L34" s="31"/>
    </row>
    <row r="35" spans="1:12" ht="128.65" thickBot="1" x14ac:dyDescent="0.5">
      <c r="A35" s="12">
        <v>33</v>
      </c>
      <c r="B35" s="1" t="s">
        <v>99</v>
      </c>
      <c r="C35" s="5"/>
      <c r="D35" s="1" t="s">
        <v>62</v>
      </c>
      <c r="E35" s="2" t="s">
        <v>100</v>
      </c>
      <c r="F35" s="2" t="s">
        <v>101</v>
      </c>
      <c r="G35" s="2" t="s">
        <v>102</v>
      </c>
      <c r="H35" s="17" t="s">
        <v>193</v>
      </c>
      <c r="I35" s="17" t="s">
        <v>194</v>
      </c>
      <c r="J35" s="1" t="s">
        <v>17</v>
      </c>
      <c r="K35" s="1" t="s">
        <v>160</v>
      </c>
      <c r="L35" s="31"/>
    </row>
    <row r="36" spans="1:12" ht="100.15" thickBot="1" x14ac:dyDescent="0.5">
      <c r="A36" s="12">
        <v>34</v>
      </c>
      <c r="B36" s="1" t="s">
        <v>103</v>
      </c>
      <c r="C36" s="5"/>
      <c r="D36" s="1" t="s">
        <v>62</v>
      </c>
      <c r="E36" s="2" t="s">
        <v>100</v>
      </c>
      <c r="F36" s="2" t="s">
        <v>104</v>
      </c>
      <c r="G36" s="2" t="s">
        <v>105</v>
      </c>
      <c r="H36" s="17" t="s">
        <v>195</v>
      </c>
      <c r="I36" s="17" t="s">
        <v>193</v>
      </c>
      <c r="J36" s="1" t="s">
        <v>17</v>
      </c>
      <c r="K36" s="1" t="s">
        <v>160</v>
      </c>
      <c r="L36" s="31"/>
    </row>
    <row r="37" spans="1:12" ht="85.9" thickBot="1" x14ac:dyDescent="0.5">
      <c r="A37" s="12">
        <v>35</v>
      </c>
      <c r="B37" s="1" t="s">
        <v>106</v>
      </c>
      <c r="C37" s="5"/>
      <c r="D37" s="1" t="s">
        <v>62</v>
      </c>
      <c r="E37" s="2" t="s">
        <v>100</v>
      </c>
      <c r="F37" s="2" t="s">
        <v>107</v>
      </c>
      <c r="G37" s="2" t="s">
        <v>108</v>
      </c>
      <c r="H37" s="17" t="s">
        <v>196</v>
      </c>
      <c r="I37" s="17" t="s">
        <v>195</v>
      </c>
      <c r="J37" s="1" t="s">
        <v>17</v>
      </c>
      <c r="K37" s="1" t="s">
        <v>160</v>
      </c>
      <c r="L37" s="31"/>
    </row>
    <row r="38" spans="1:12" ht="85.9" thickBot="1" x14ac:dyDescent="0.5">
      <c r="A38" s="12">
        <v>36</v>
      </c>
      <c r="B38" s="1" t="s">
        <v>112</v>
      </c>
      <c r="C38" s="5"/>
      <c r="D38" s="1" t="s">
        <v>110</v>
      </c>
      <c r="E38" s="2" t="s">
        <v>111</v>
      </c>
      <c r="F38" s="2" t="s">
        <v>113</v>
      </c>
      <c r="G38" s="2" t="s">
        <v>114</v>
      </c>
      <c r="H38" s="17" t="s">
        <v>197</v>
      </c>
      <c r="I38" s="2" t="s">
        <v>130</v>
      </c>
      <c r="J38" s="1" t="s">
        <v>17</v>
      </c>
      <c r="K38" s="1" t="s">
        <v>160</v>
      </c>
      <c r="L38" s="31"/>
    </row>
    <row r="39" spans="1:12" ht="100.15" thickBot="1" x14ac:dyDescent="0.5">
      <c r="A39" s="12">
        <v>37</v>
      </c>
      <c r="B39" s="1" t="s">
        <v>115</v>
      </c>
      <c r="C39" s="5"/>
      <c r="D39" s="1" t="s">
        <v>110</v>
      </c>
      <c r="E39" s="2" t="s">
        <v>111</v>
      </c>
      <c r="F39" s="2" t="s">
        <v>116</v>
      </c>
      <c r="G39" s="2" t="s">
        <v>117</v>
      </c>
      <c r="H39" s="17" t="s">
        <v>198</v>
      </c>
      <c r="I39" s="2" t="s">
        <v>130</v>
      </c>
      <c r="J39" s="1" t="s">
        <v>17</v>
      </c>
      <c r="K39" s="1" t="s">
        <v>160</v>
      </c>
      <c r="L39" s="31"/>
    </row>
    <row r="40" spans="1:12" ht="100.15" thickBot="1" x14ac:dyDescent="0.5">
      <c r="A40" s="12">
        <v>38</v>
      </c>
      <c r="B40" s="1" t="s">
        <v>118</v>
      </c>
      <c r="C40" s="5"/>
      <c r="D40" s="1" t="s">
        <v>110</v>
      </c>
      <c r="E40" s="2" t="s">
        <v>111</v>
      </c>
      <c r="F40" s="2" t="s">
        <v>119</v>
      </c>
      <c r="G40" s="2" t="s">
        <v>120</v>
      </c>
      <c r="H40" s="17" t="s">
        <v>199</v>
      </c>
      <c r="I40" s="17" t="s">
        <v>200</v>
      </c>
      <c r="J40" s="1" t="s">
        <v>17</v>
      </c>
      <c r="K40" s="1" t="s">
        <v>160</v>
      </c>
      <c r="L40" s="31"/>
    </row>
    <row r="41" spans="1:12" ht="71.650000000000006" thickBot="1" x14ac:dyDescent="0.5">
      <c r="A41" s="12">
        <v>39</v>
      </c>
      <c r="B41" s="1" t="s">
        <v>121</v>
      </c>
      <c r="C41" s="5"/>
      <c r="D41" s="1" t="s">
        <v>14</v>
      </c>
      <c r="E41" s="2" t="s">
        <v>122</v>
      </c>
      <c r="F41" s="2" t="s">
        <v>123</v>
      </c>
      <c r="G41" s="2" t="s">
        <v>124</v>
      </c>
      <c r="H41" s="17" t="s">
        <v>201</v>
      </c>
      <c r="I41" s="17" t="s">
        <v>202</v>
      </c>
      <c r="J41" s="1" t="s">
        <v>17</v>
      </c>
      <c r="K41" s="1" t="s">
        <v>160</v>
      </c>
      <c r="L41" s="31" t="s">
        <v>254</v>
      </c>
    </row>
    <row r="42" spans="1:12" ht="85.9" thickBot="1" x14ac:dyDescent="0.5">
      <c r="A42" s="12">
        <v>40</v>
      </c>
      <c r="B42" s="1" t="s">
        <v>125</v>
      </c>
      <c r="C42" s="5"/>
      <c r="D42" s="1" t="s">
        <v>14</v>
      </c>
      <c r="E42" s="2" t="s">
        <v>122</v>
      </c>
      <c r="F42" s="2" t="s">
        <v>126</v>
      </c>
      <c r="G42" s="2" t="s">
        <v>127</v>
      </c>
      <c r="H42" s="17" t="s">
        <v>203</v>
      </c>
      <c r="I42" s="17" t="s">
        <v>204</v>
      </c>
      <c r="J42" s="1" t="s">
        <v>17</v>
      </c>
      <c r="K42" s="1" t="s">
        <v>160</v>
      </c>
      <c r="L42" s="31" t="s">
        <v>254</v>
      </c>
    </row>
  </sheetData>
  <autoFilter ref="A2:L42" xr:uid="{2C7D476B-42F0-45D2-8F06-27D8256331AF}"/>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9694E-1BC7-4849-8438-9BFBC793F8BA}">
  <sheetPr>
    <tabColor theme="7" tint="0.39997558519241921"/>
  </sheetPr>
  <dimension ref="A1:N4"/>
  <sheetViews>
    <sheetView workbookViewId="0">
      <selection activeCell="E12" sqref="E12"/>
    </sheetView>
  </sheetViews>
  <sheetFormatPr defaultRowHeight="14.25" x14ac:dyDescent="0.45"/>
  <cols>
    <col min="1" max="3" width="11.53125" customWidth="1"/>
    <col min="6" max="6" width="13.46484375" customWidth="1"/>
  </cols>
  <sheetData>
    <row r="1" spans="1:14" ht="18.399999999999999" thickBot="1" x14ac:dyDescent="0.5">
      <c r="A1" s="134" t="s">
        <v>247</v>
      </c>
      <c r="B1" s="134"/>
      <c r="C1" s="134"/>
      <c r="D1" s="134"/>
      <c r="E1" s="134"/>
      <c r="F1" s="134"/>
      <c r="G1" s="134"/>
      <c r="H1" s="134"/>
      <c r="I1" s="134"/>
      <c r="J1" s="134"/>
      <c r="K1" s="134"/>
      <c r="L1" s="134"/>
      <c r="M1" s="134"/>
      <c r="N1" s="134"/>
    </row>
    <row r="2" spans="1:14" ht="18" x14ac:dyDescent="0.45">
      <c r="A2" s="135" t="s">
        <v>245</v>
      </c>
      <c r="B2" s="136"/>
      <c r="C2" s="136"/>
      <c r="D2" s="136"/>
      <c r="E2" s="136"/>
      <c r="F2" s="141"/>
      <c r="G2" s="23"/>
      <c r="H2" s="23"/>
      <c r="I2" s="23"/>
      <c r="J2" s="23"/>
      <c r="K2" s="23"/>
      <c r="L2" s="23"/>
      <c r="M2" s="23"/>
      <c r="N2" s="23"/>
    </row>
    <row r="3" spans="1:14" ht="18" x14ac:dyDescent="0.45">
      <c r="A3" s="137" t="s">
        <v>237</v>
      </c>
      <c r="B3" s="138"/>
      <c r="C3" s="138"/>
      <c r="D3" s="138"/>
      <c r="E3" s="138"/>
      <c r="F3" s="142"/>
      <c r="G3" s="23"/>
      <c r="H3" s="23"/>
      <c r="I3" s="23"/>
      <c r="J3" s="23"/>
      <c r="K3" s="23"/>
      <c r="L3" s="23"/>
      <c r="M3" s="23"/>
      <c r="N3" s="23"/>
    </row>
    <row r="4" spans="1:14" ht="18.399999999999999" thickBot="1" x14ac:dyDescent="0.5">
      <c r="A4" s="139" t="s">
        <v>238</v>
      </c>
      <c r="B4" s="140"/>
      <c r="C4" s="140"/>
      <c r="D4" s="143"/>
      <c r="E4" s="140"/>
      <c r="F4" s="144"/>
      <c r="G4" s="23"/>
      <c r="H4" s="23"/>
      <c r="I4" s="23"/>
      <c r="J4" s="23"/>
      <c r="K4" s="23"/>
      <c r="L4" s="23"/>
      <c r="M4" s="23"/>
      <c r="N4" s="23"/>
    </row>
  </sheetData>
  <mergeCells count="7">
    <mergeCell ref="A1:N1"/>
    <mergeCell ref="A2:C2"/>
    <mergeCell ref="A3:C3"/>
    <mergeCell ref="A4:C4"/>
    <mergeCell ref="D2:F2"/>
    <mergeCell ref="D3:F3"/>
    <mergeCell ref="D4:F4"/>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4480263F-89B9-4B13-AE72-01D7D8733D41}">
          <x14:formula1>
            <xm:f>Dropdown!$D$3:$D$11</xm:f>
          </x14:formula1>
          <xm:sqref>D3:F3</xm:sqref>
        </x14:dataValidation>
        <x14:dataValidation type="list" allowBlank="1" showInputMessage="1" showErrorMessage="1" xr:uid="{FC58B8BA-84A8-41F2-B4B2-3288CB885E74}">
          <x14:formula1>
            <xm:f>Dropdown!$D$15:$D$22</xm:f>
          </x14:formula1>
          <xm:sqref>D2:F2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2"/>
  <sheetViews>
    <sheetView tabSelected="1" zoomScale="110" zoomScaleNormal="110" workbookViewId="0">
      <pane xSplit="6" ySplit="2" topLeftCell="G3" activePane="bottomRight" state="frozen"/>
      <selection pane="topRight" activeCell="G1" sqref="G1"/>
      <selection pane="bottomLeft" activeCell="A3" sqref="A3"/>
      <selection pane="bottomRight" activeCell="M13" sqref="M13"/>
    </sheetView>
  </sheetViews>
  <sheetFormatPr defaultRowHeight="14.25" x14ac:dyDescent="0.45"/>
  <cols>
    <col min="1" max="14" width="12.59765625" customWidth="1"/>
    <col min="15" max="15" width="25" customWidth="1"/>
    <col min="16" max="18" width="18.53125" customWidth="1"/>
  </cols>
  <sheetData>
    <row r="1" spans="1:15" s="11" customFormat="1" ht="27.75" customHeight="1" x14ac:dyDescent="0.45">
      <c r="A1" s="147" t="s">
        <v>1</v>
      </c>
      <c r="B1" s="147" t="s">
        <v>146</v>
      </c>
      <c r="C1" s="147" t="s">
        <v>2</v>
      </c>
      <c r="D1" s="147" t="s">
        <v>3</v>
      </c>
      <c r="E1" s="147" t="s">
        <v>4</v>
      </c>
      <c r="F1" s="145" t="s">
        <v>133</v>
      </c>
      <c r="G1" s="21" t="s">
        <v>0</v>
      </c>
      <c r="H1" s="21" t="s">
        <v>139</v>
      </c>
      <c r="I1" s="21" t="s">
        <v>140</v>
      </c>
      <c r="J1" s="21" t="s">
        <v>144</v>
      </c>
      <c r="K1" s="21" t="s">
        <v>145</v>
      </c>
      <c r="L1" s="22" t="s">
        <v>141</v>
      </c>
      <c r="M1" s="22" t="s">
        <v>142</v>
      </c>
      <c r="N1" s="22" t="s">
        <v>143</v>
      </c>
      <c r="O1" s="38" t="s">
        <v>12</v>
      </c>
    </row>
    <row r="2" spans="1:15" s="8" customFormat="1" ht="108" customHeight="1" x14ac:dyDescent="0.45">
      <c r="A2" s="148"/>
      <c r="B2" s="148"/>
      <c r="C2" s="148"/>
      <c r="D2" s="148"/>
      <c r="E2" s="148"/>
      <c r="F2" s="146"/>
      <c r="G2" s="19" t="s">
        <v>134</v>
      </c>
      <c r="H2" s="19" t="s">
        <v>135</v>
      </c>
      <c r="I2" s="19" t="s">
        <v>271</v>
      </c>
      <c r="J2" s="19" t="s">
        <v>137</v>
      </c>
      <c r="K2" s="19" t="s">
        <v>138</v>
      </c>
      <c r="L2" s="20" t="s">
        <v>302</v>
      </c>
      <c r="M2" s="20" t="s">
        <v>303</v>
      </c>
      <c r="N2" s="20" t="s">
        <v>136</v>
      </c>
    </row>
    <row r="3" spans="1:15" x14ac:dyDescent="0.45">
      <c r="A3" s="5"/>
      <c r="B3" s="5"/>
      <c r="C3" s="35"/>
      <c r="D3" s="35"/>
      <c r="E3" s="5"/>
      <c r="F3" s="5"/>
      <c r="G3" s="133"/>
      <c r="H3" s="133"/>
      <c r="I3" s="133"/>
      <c r="J3" s="133"/>
      <c r="K3" s="133"/>
      <c r="L3" s="5"/>
      <c r="M3" s="5"/>
      <c r="N3" s="5"/>
    </row>
    <row r="4" spans="1:15" x14ac:dyDescent="0.45">
      <c r="A4" s="5"/>
      <c r="B4" s="5"/>
      <c r="C4" s="35"/>
      <c r="D4" s="35"/>
      <c r="E4" s="5"/>
      <c r="F4" s="5"/>
      <c r="G4" s="5"/>
      <c r="H4" s="5"/>
      <c r="I4" s="5"/>
      <c r="J4" s="5"/>
      <c r="K4" s="5"/>
      <c r="L4" s="5"/>
      <c r="M4" s="5"/>
      <c r="N4" s="5"/>
    </row>
    <row r="5" spans="1:15" x14ac:dyDescent="0.45">
      <c r="A5" s="5"/>
      <c r="B5" s="5"/>
      <c r="C5" s="35"/>
      <c r="D5" s="35"/>
      <c r="E5" s="5"/>
      <c r="F5" s="5"/>
      <c r="G5" s="5"/>
      <c r="H5" s="5"/>
      <c r="I5" s="5"/>
      <c r="J5" s="5"/>
      <c r="K5" s="5"/>
      <c r="L5" s="5"/>
      <c r="M5" s="5"/>
      <c r="N5" s="5"/>
    </row>
    <row r="6" spans="1:15" x14ac:dyDescent="0.45">
      <c r="A6" s="5"/>
      <c r="B6" s="5"/>
      <c r="C6" s="35"/>
      <c r="D6" s="35"/>
      <c r="E6" s="5"/>
      <c r="F6" s="5"/>
      <c r="G6" s="133"/>
      <c r="H6" s="133"/>
      <c r="I6" s="133"/>
      <c r="J6" s="133"/>
      <c r="K6" s="133"/>
      <c r="L6" s="133">
        <v>0</v>
      </c>
      <c r="M6" s="133">
        <v>0</v>
      </c>
      <c r="N6" s="133">
        <v>0</v>
      </c>
    </row>
    <row r="7" spans="1:15" x14ac:dyDescent="0.45">
      <c r="A7" s="106" t="s">
        <v>301</v>
      </c>
      <c r="B7" s="106" t="s">
        <v>301</v>
      </c>
      <c r="C7" s="106" t="s">
        <v>301</v>
      </c>
      <c r="D7" s="106" t="s">
        <v>301</v>
      </c>
      <c r="E7" s="106"/>
      <c r="F7" s="106"/>
      <c r="G7" s="5">
        <f t="shared" ref="G7:N7" si="0">SUBTOTAL(9,G3:G6)</f>
        <v>0</v>
      </c>
      <c r="H7" s="5">
        <f t="shared" si="0"/>
        <v>0</v>
      </c>
      <c r="I7" s="5">
        <f t="shared" si="0"/>
        <v>0</v>
      </c>
      <c r="J7" s="5">
        <f t="shared" si="0"/>
        <v>0</v>
      </c>
      <c r="K7" s="5">
        <f>SUBTOTAL(9,K3:K6)</f>
        <v>0</v>
      </c>
      <c r="L7" s="5">
        <f t="shared" si="0"/>
        <v>0</v>
      </c>
      <c r="M7" s="5">
        <f t="shared" si="0"/>
        <v>0</v>
      </c>
      <c r="N7" s="5">
        <f t="shared" si="0"/>
        <v>0</v>
      </c>
    </row>
    <row r="8" spans="1:15" x14ac:dyDescent="0.45">
      <c r="A8" s="106" t="s">
        <v>272</v>
      </c>
      <c r="B8" s="106" t="s">
        <v>272</v>
      </c>
      <c r="C8" s="106" t="s">
        <v>272</v>
      </c>
      <c r="D8" s="106" t="s">
        <v>272</v>
      </c>
      <c r="E8" s="106"/>
      <c r="F8" s="106"/>
      <c r="G8" s="5">
        <f t="shared" ref="G8:N8" si="1">SUM(G3:G6)</f>
        <v>0</v>
      </c>
      <c r="H8" s="5">
        <f t="shared" si="1"/>
        <v>0</v>
      </c>
      <c r="I8" s="5">
        <f t="shared" si="1"/>
        <v>0</v>
      </c>
      <c r="J8" s="5">
        <f t="shared" si="1"/>
        <v>0</v>
      </c>
      <c r="K8" s="5">
        <f t="shared" si="1"/>
        <v>0</v>
      </c>
      <c r="L8" s="5">
        <f t="shared" si="1"/>
        <v>0</v>
      </c>
      <c r="M8" s="5">
        <f t="shared" si="1"/>
        <v>0</v>
      </c>
      <c r="N8" s="5">
        <f t="shared" si="1"/>
        <v>0</v>
      </c>
    </row>
    <row r="12" spans="1:15" x14ac:dyDescent="0.45">
      <c r="A12" s="33" t="s">
        <v>264</v>
      </c>
      <c r="B12" t="s">
        <v>265</v>
      </c>
    </row>
  </sheetData>
  <sheetProtection selectLockedCells="1" selectUnlockedCells="1"/>
  <autoFilter ref="A2:N8" xr:uid="{BC4A0DD1-BFC7-4C7E-AE8E-5FA6E2D04BAE}"/>
  <mergeCells count="6">
    <mergeCell ref="F1:F2"/>
    <mergeCell ref="A1:A2"/>
    <mergeCell ref="B1:B2"/>
    <mergeCell ref="C1:C2"/>
    <mergeCell ref="D1:D2"/>
    <mergeCell ref="E1:E2"/>
  </mergeCells>
  <dataValidations count="2">
    <dataValidation type="list" allowBlank="1" showInputMessage="1" showErrorMessage="1" sqref="F7:F8" xr:uid="{41195786-BE76-42E5-99F2-97BFAE66ACFE}">
      <formula1>#REF!</formula1>
    </dataValidation>
    <dataValidation type="list" allowBlank="1" showInputMessage="1" showErrorMessage="1" sqref="E7:E8" xr:uid="{083DBE63-0D0D-402C-AAF4-5029454A075D}">
      <formula1>#REF!</formula1>
    </dataValidation>
  </dataValidations>
  <pageMargins left="0.7" right="0.7" top="0.75" bottom="0.75" header="0.3" footer="0.3"/>
  <pageSetup scale="66"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63108AC-97CD-427F-97A2-81D8899A99F0}">
          <x14:formula1>
            <xm:f>Dropdown!$D$30:$D$34</xm:f>
          </x14:formula1>
          <xm:sqref>E3:E6</xm:sqref>
        </x14:dataValidation>
        <x14:dataValidation type="list" allowBlank="1" showInputMessage="1" showErrorMessage="1" xr:uid="{951BD667-6042-4ECC-B311-0BB7787638C1}">
          <x14:formula1>
            <xm:f>Dropdown!$D$25:$D$26</xm:f>
          </x14:formula1>
          <xm:sqref>F3:F6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9295B-6F4D-40B6-BED4-13585B73FEDA}">
  <sheetPr>
    <tabColor rgb="FF00FFFF"/>
  </sheetPr>
  <dimension ref="A1:G43"/>
  <sheetViews>
    <sheetView zoomScaleNormal="100" workbookViewId="0">
      <pane xSplit="6" ySplit="2" topLeftCell="G3" activePane="bottomRight" state="frozen"/>
      <selection pane="topRight" activeCell="G1" sqref="G1"/>
      <selection pane="bottomLeft" activeCell="A5" sqref="A5"/>
      <selection pane="bottomRight" activeCell="F14" sqref="F14"/>
    </sheetView>
  </sheetViews>
  <sheetFormatPr defaultColWidth="9.06640625" defaultRowHeight="14.25" x14ac:dyDescent="0.45"/>
  <cols>
    <col min="1" max="1" width="12.59765625" customWidth="1"/>
    <col min="2" max="2" width="12.796875" customWidth="1"/>
    <col min="3" max="3" width="15" customWidth="1"/>
    <col min="4" max="4" width="12.796875" customWidth="1"/>
    <col min="5" max="5" width="9.46484375" customWidth="1"/>
    <col min="6" max="6" width="9.06640625" customWidth="1"/>
    <col min="7" max="7" width="26.33203125" customWidth="1"/>
  </cols>
  <sheetData>
    <row r="1" spans="1:7" ht="27" customHeight="1" x14ac:dyDescent="0.45">
      <c r="A1" s="150" t="s">
        <v>1</v>
      </c>
      <c r="B1" s="150" t="s">
        <v>146</v>
      </c>
      <c r="C1" s="150" t="s">
        <v>2</v>
      </c>
      <c r="D1" s="150" t="s">
        <v>3</v>
      </c>
      <c r="E1" s="150" t="s">
        <v>4</v>
      </c>
      <c r="F1" s="149" t="s">
        <v>133</v>
      </c>
      <c r="G1" s="39" t="s">
        <v>304</v>
      </c>
    </row>
    <row r="2" spans="1:7" ht="46.5" customHeight="1" x14ac:dyDescent="0.45">
      <c r="A2" s="148"/>
      <c r="B2" s="148"/>
      <c r="C2" s="148"/>
      <c r="D2" s="148"/>
      <c r="E2" s="148"/>
      <c r="F2" s="146"/>
      <c r="G2" s="40" t="s">
        <v>351</v>
      </c>
    </row>
    <row r="3" spans="1:7" x14ac:dyDescent="0.45">
      <c r="A3" s="5" t="s">
        <v>211</v>
      </c>
      <c r="B3" s="5" t="s">
        <v>286</v>
      </c>
      <c r="C3" s="5" t="s">
        <v>288</v>
      </c>
      <c r="D3" s="5" t="s">
        <v>305</v>
      </c>
      <c r="E3" s="5" t="s">
        <v>259</v>
      </c>
      <c r="F3" s="5" t="s">
        <v>257</v>
      </c>
      <c r="G3" s="5"/>
    </row>
    <row r="4" spans="1:7" x14ac:dyDescent="0.45">
      <c r="A4" s="5" t="s">
        <v>211</v>
      </c>
      <c r="B4" s="5" t="s">
        <v>286</v>
      </c>
      <c r="C4" s="5" t="s">
        <v>289</v>
      </c>
      <c r="D4" s="5" t="s">
        <v>305</v>
      </c>
      <c r="E4" s="5" t="s">
        <v>259</v>
      </c>
      <c r="F4" s="5" t="s">
        <v>257</v>
      </c>
      <c r="G4" s="5"/>
    </row>
    <row r="5" spans="1:7" x14ac:dyDescent="0.45">
      <c r="A5" s="5" t="s">
        <v>211</v>
      </c>
      <c r="B5" s="5" t="s">
        <v>286</v>
      </c>
      <c r="C5" s="5" t="s">
        <v>290</v>
      </c>
      <c r="D5" s="5" t="s">
        <v>305</v>
      </c>
      <c r="E5" s="5" t="s">
        <v>259</v>
      </c>
      <c r="F5" s="5" t="s">
        <v>257</v>
      </c>
      <c r="G5" s="5"/>
    </row>
    <row r="6" spans="1:7" x14ac:dyDescent="0.45">
      <c r="A6" s="5" t="s">
        <v>211</v>
      </c>
      <c r="B6" s="5" t="s">
        <v>286</v>
      </c>
      <c r="C6" s="5" t="s">
        <v>291</v>
      </c>
      <c r="D6" s="5" t="s">
        <v>305</v>
      </c>
      <c r="E6" s="5" t="s">
        <v>259</v>
      </c>
      <c r="F6" s="5" t="s">
        <v>257</v>
      </c>
      <c r="G6" s="5"/>
    </row>
    <row r="7" spans="1:7" x14ac:dyDescent="0.45">
      <c r="A7" s="5" t="s">
        <v>211</v>
      </c>
      <c r="B7" s="5" t="s">
        <v>286</v>
      </c>
      <c r="C7" s="5" t="s">
        <v>287</v>
      </c>
      <c r="D7" s="5" t="s">
        <v>305</v>
      </c>
      <c r="E7" s="5" t="s">
        <v>259</v>
      </c>
      <c r="F7" s="5" t="s">
        <v>257</v>
      </c>
      <c r="G7" s="5"/>
    </row>
    <row r="8" spans="1:7" x14ac:dyDescent="0.45">
      <c r="A8" s="5" t="s">
        <v>211</v>
      </c>
      <c r="B8" s="5" t="s">
        <v>286</v>
      </c>
      <c r="C8" s="36" t="s">
        <v>292</v>
      </c>
      <c r="D8" s="5" t="s">
        <v>305</v>
      </c>
      <c r="E8" s="5" t="s">
        <v>259</v>
      </c>
      <c r="F8" s="5" t="s">
        <v>257</v>
      </c>
      <c r="G8" s="5"/>
    </row>
    <row r="9" spans="1:7" x14ac:dyDescent="0.45">
      <c r="A9" s="5" t="s">
        <v>211</v>
      </c>
      <c r="B9" s="5" t="s">
        <v>286</v>
      </c>
      <c r="C9" s="5" t="s">
        <v>293</v>
      </c>
      <c r="D9" s="5" t="s">
        <v>305</v>
      </c>
      <c r="E9" s="5" t="s">
        <v>259</v>
      </c>
      <c r="F9" s="5" t="s">
        <v>257</v>
      </c>
      <c r="G9" s="5"/>
    </row>
    <row r="10" spans="1:7" x14ac:dyDescent="0.45">
      <c r="A10" s="5" t="s">
        <v>211</v>
      </c>
      <c r="B10" s="5" t="s">
        <v>286</v>
      </c>
      <c r="C10" s="5" t="s">
        <v>294</v>
      </c>
      <c r="D10" s="5" t="s">
        <v>305</v>
      </c>
      <c r="E10" s="5" t="s">
        <v>259</v>
      </c>
      <c r="F10" s="5" t="s">
        <v>257</v>
      </c>
      <c r="G10" s="5"/>
    </row>
    <row r="11" spans="1:7" x14ac:dyDescent="0.45">
      <c r="A11" s="5" t="s">
        <v>211</v>
      </c>
      <c r="B11" s="5" t="s">
        <v>263</v>
      </c>
      <c r="C11" s="5" t="s">
        <v>266</v>
      </c>
      <c r="D11" s="5" t="s">
        <v>305</v>
      </c>
      <c r="E11" s="5" t="s">
        <v>259</v>
      </c>
      <c r="F11" s="5" t="s">
        <v>257</v>
      </c>
      <c r="G11" s="5"/>
    </row>
    <row r="12" spans="1:7" x14ac:dyDescent="0.45">
      <c r="A12" s="5" t="s">
        <v>211</v>
      </c>
      <c r="B12" s="5" t="s">
        <v>263</v>
      </c>
      <c r="C12" s="5" t="s">
        <v>263</v>
      </c>
      <c r="D12" s="5" t="s">
        <v>305</v>
      </c>
      <c r="E12" s="5" t="s">
        <v>259</v>
      </c>
      <c r="F12" s="5" t="s">
        <v>257</v>
      </c>
      <c r="G12" s="5"/>
    </row>
    <row r="13" spans="1:7" x14ac:dyDescent="0.45">
      <c r="A13" s="5" t="s">
        <v>211</v>
      </c>
      <c r="B13" s="5" t="s">
        <v>263</v>
      </c>
      <c r="C13" s="5" t="s">
        <v>295</v>
      </c>
      <c r="D13" s="5" t="s">
        <v>305</v>
      </c>
      <c r="E13" s="5" t="s">
        <v>259</v>
      </c>
      <c r="F13" s="5" t="s">
        <v>257</v>
      </c>
      <c r="G13" s="5"/>
    </row>
    <row r="14" spans="1:7" x14ac:dyDescent="0.45">
      <c r="A14" s="5" t="s">
        <v>211</v>
      </c>
      <c r="B14" s="5" t="s">
        <v>273</v>
      </c>
      <c r="C14" s="5" t="s">
        <v>306</v>
      </c>
      <c r="D14" s="5" t="s">
        <v>305</v>
      </c>
      <c r="E14" s="5" t="s">
        <v>259</v>
      </c>
      <c r="F14" s="5" t="s">
        <v>257</v>
      </c>
      <c r="G14" s="5"/>
    </row>
    <row r="15" spans="1:7" x14ac:dyDescent="0.45">
      <c r="A15" s="5" t="s">
        <v>211</v>
      </c>
      <c r="B15" s="5" t="s">
        <v>273</v>
      </c>
      <c r="C15" s="5" t="s">
        <v>307</v>
      </c>
      <c r="D15" s="5" t="s">
        <v>305</v>
      </c>
      <c r="E15" s="5" t="s">
        <v>259</v>
      </c>
      <c r="F15" s="5" t="s">
        <v>257</v>
      </c>
      <c r="G15" s="5"/>
    </row>
    <row r="16" spans="1:7" x14ac:dyDescent="0.45">
      <c r="A16" s="5" t="s">
        <v>211</v>
      </c>
      <c r="B16" s="5" t="s">
        <v>273</v>
      </c>
      <c r="C16" s="5" t="s">
        <v>308</v>
      </c>
      <c r="D16" s="5" t="s">
        <v>305</v>
      </c>
      <c r="E16" s="5" t="s">
        <v>259</v>
      </c>
      <c r="F16" s="5" t="s">
        <v>257</v>
      </c>
      <c r="G16" s="5"/>
    </row>
    <row r="17" spans="1:7" ht="28.5" x14ac:dyDescent="0.45">
      <c r="A17" s="5" t="s">
        <v>211</v>
      </c>
      <c r="B17" s="5" t="s">
        <v>273</v>
      </c>
      <c r="C17" s="36" t="s">
        <v>279</v>
      </c>
      <c r="D17" s="5" t="s">
        <v>305</v>
      </c>
      <c r="E17" s="5" t="s">
        <v>259</v>
      </c>
      <c r="F17" s="5" t="s">
        <v>257</v>
      </c>
      <c r="G17" s="5"/>
    </row>
    <row r="18" spans="1:7" ht="28.5" x14ac:dyDescent="0.45">
      <c r="A18" s="5" t="s">
        <v>211</v>
      </c>
      <c r="B18" s="5" t="s">
        <v>273</v>
      </c>
      <c r="C18" s="36" t="s">
        <v>280</v>
      </c>
      <c r="D18" s="5" t="s">
        <v>305</v>
      </c>
      <c r="E18" s="5" t="s">
        <v>259</v>
      </c>
      <c r="F18" s="5" t="s">
        <v>257</v>
      </c>
      <c r="G18" s="5"/>
    </row>
    <row r="19" spans="1:7" x14ac:dyDescent="0.45">
      <c r="A19" s="5" t="s">
        <v>211</v>
      </c>
      <c r="B19" s="5" t="s">
        <v>273</v>
      </c>
      <c r="C19" s="5" t="s">
        <v>275</v>
      </c>
      <c r="D19" s="5" t="s">
        <v>305</v>
      </c>
      <c r="E19" s="5" t="s">
        <v>259</v>
      </c>
      <c r="F19" s="5" t="s">
        <v>257</v>
      </c>
      <c r="G19" s="5"/>
    </row>
    <row r="20" spans="1:7" x14ac:dyDescent="0.45">
      <c r="A20" s="5" t="s">
        <v>211</v>
      </c>
      <c r="B20" s="5" t="s">
        <v>273</v>
      </c>
      <c r="C20" s="5" t="s">
        <v>281</v>
      </c>
      <c r="D20" s="5" t="s">
        <v>305</v>
      </c>
      <c r="E20" s="5" t="s">
        <v>259</v>
      </c>
      <c r="F20" s="5" t="s">
        <v>257</v>
      </c>
      <c r="G20" s="5"/>
    </row>
    <row r="21" spans="1:7" x14ac:dyDescent="0.45">
      <c r="A21" s="5" t="s">
        <v>211</v>
      </c>
      <c r="B21" s="5" t="s">
        <v>273</v>
      </c>
      <c r="C21" s="5" t="s">
        <v>309</v>
      </c>
      <c r="D21" s="5" t="s">
        <v>305</v>
      </c>
      <c r="E21" s="5" t="s">
        <v>259</v>
      </c>
      <c r="F21" s="5" t="s">
        <v>257</v>
      </c>
      <c r="G21" s="5"/>
    </row>
    <row r="22" spans="1:7" x14ac:dyDescent="0.45">
      <c r="A22" s="5" t="s">
        <v>211</v>
      </c>
      <c r="B22" s="5" t="s">
        <v>273</v>
      </c>
      <c r="C22" s="5" t="s">
        <v>276</v>
      </c>
      <c r="D22" s="5" t="s">
        <v>305</v>
      </c>
      <c r="E22" s="5" t="s">
        <v>259</v>
      </c>
      <c r="F22" s="5" t="s">
        <v>257</v>
      </c>
      <c r="G22" s="5"/>
    </row>
    <row r="23" spans="1:7" x14ac:dyDescent="0.45">
      <c r="A23" s="5" t="s">
        <v>211</v>
      </c>
      <c r="B23" s="5" t="s">
        <v>273</v>
      </c>
      <c r="C23" s="5" t="s">
        <v>296</v>
      </c>
      <c r="D23" s="5" t="s">
        <v>305</v>
      </c>
      <c r="E23" s="5" t="s">
        <v>259</v>
      </c>
      <c r="F23" s="5" t="s">
        <v>257</v>
      </c>
      <c r="G23" s="5"/>
    </row>
    <row r="24" spans="1:7" x14ac:dyDescent="0.45">
      <c r="A24" s="5" t="s">
        <v>211</v>
      </c>
      <c r="B24" s="5" t="s">
        <v>273</v>
      </c>
      <c r="C24" s="5" t="s">
        <v>297</v>
      </c>
      <c r="D24" s="5" t="s">
        <v>305</v>
      </c>
      <c r="E24" s="5" t="s">
        <v>259</v>
      </c>
      <c r="F24" s="5" t="s">
        <v>257</v>
      </c>
      <c r="G24" s="5"/>
    </row>
    <row r="25" spans="1:7" x14ac:dyDescent="0.45">
      <c r="A25" s="5" t="s">
        <v>211</v>
      </c>
      <c r="B25" s="5" t="s">
        <v>273</v>
      </c>
      <c r="C25" s="5" t="s">
        <v>282</v>
      </c>
      <c r="D25" s="5" t="s">
        <v>305</v>
      </c>
      <c r="E25" s="5" t="s">
        <v>259</v>
      </c>
      <c r="F25" s="5" t="s">
        <v>257</v>
      </c>
      <c r="G25" s="5"/>
    </row>
    <row r="26" spans="1:7" x14ac:dyDescent="0.45">
      <c r="A26" s="5" t="s">
        <v>211</v>
      </c>
      <c r="B26" s="5" t="s">
        <v>273</v>
      </c>
      <c r="C26" s="5" t="s">
        <v>310</v>
      </c>
      <c r="D26" s="5" t="s">
        <v>305</v>
      </c>
      <c r="E26" s="5" t="s">
        <v>259</v>
      </c>
      <c r="F26" s="5" t="s">
        <v>257</v>
      </c>
      <c r="G26" s="5"/>
    </row>
    <row r="27" spans="1:7" x14ac:dyDescent="0.45">
      <c r="A27" s="5" t="s">
        <v>211</v>
      </c>
      <c r="B27" s="5" t="s">
        <v>273</v>
      </c>
      <c r="C27" s="5" t="s">
        <v>311</v>
      </c>
      <c r="D27" s="5" t="s">
        <v>305</v>
      </c>
      <c r="E27" s="5" t="s">
        <v>259</v>
      </c>
      <c r="F27" s="5" t="s">
        <v>257</v>
      </c>
      <c r="G27" s="5"/>
    </row>
    <row r="28" spans="1:7" x14ac:dyDescent="0.45">
      <c r="A28" s="5" t="s">
        <v>211</v>
      </c>
      <c r="B28" s="5" t="s">
        <v>273</v>
      </c>
      <c r="C28" s="5" t="s">
        <v>312</v>
      </c>
      <c r="D28" s="5" t="s">
        <v>305</v>
      </c>
      <c r="E28" s="5" t="s">
        <v>259</v>
      </c>
      <c r="F28" s="5" t="s">
        <v>257</v>
      </c>
      <c r="G28" s="5"/>
    </row>
    <row r="29" spans="1:7" x14ac:dyDescent="0.45">
      <c r="A29" s="5" t="s">
        <v>211</v>
      </c>
      <c r="B29" s="5" t="s">
        <v>273</v>
      </c>
      <c r="C29" s="5" t="s">
        <v>298</v>
      </c>
      <c r="D29" s="5" t="s">
        <v>305</v>
      </c>
      <c r="E29" s="5" t="s">
        <v>259</v>
      </c>
      <c r="F29" s="5" t="s">
        <v>257</v>
      </c>
      <c r="G29" s="5"/>
    </row>
    <row r="30" spans="1:7" x14ac:dyDescent="0.45">
      <c r="A30" s="5" t="s">
        <v>211</v>
      </c>
      <c r="B30" s="5" t="s">
        <v>273</v>
      </c>
      <c r="C30" s="5" t="s">
        <v>283</v>
      </c>
      <c r="D30" s="5" t="s">
        <v>305</v>
      </c>
      <c r="E30" s="5" t="s">
        <v>259</v>
      </c>
      <c r="F30" s="5" t="s">
        <v>257</v>
      </c>
      <c r="G30" s="5"/>
    </row>
    <row r="31" spans="1:7" x14ac:dyDescent="0.45">
      <c r="A31" s="5" t="s">
        <v>211</v>
      </c>
      <c r="B31" s="5" t="s">
        <v>273</v>
      </c>
      <c r="C31" s="5" t="s">
        <v>299</v>
      </c>
      <c r="D31" s="5" t="s">
        <v>305</v>
      </c>
      <c r="E31" s="5" t="s">
        <v>259</v>
      </c>
      <c r="F31" s="5" t="s">
        <v>257</v>
      </c>
      <c r="G31" s="5"/>
    </row>
    <row r="32" spans="1:7" x14ac:dyDescent="0.45">
      <c r="A32" s="5" t="s">
        <v>211</v>
      </c>
      <c r="B32" s="5" t="s">
        <v>273</v>
      </c>
      <c r="C32" s="5" t="s">
        <v>284</v>
      </c>
      <c r="D32" s="5" t="s">
        <v>305</v>
      </c>
      <c r="E32" s="5" t="s">
        <v>259</v>
      </c>
      <c r="F32" s="5" t="s">
        <v>257</v>
      </c>
      <c r="G32" s="5"/>
    </row>
    <row r="33" spans="1:7" x14ac:dyDescent="0.45">
      <c r="A33" s="5" t="s">
        <v>211</v>
      </c>
      <c r="B33" s="5" t="s">
        <v>273</v>
      </c>
      <c r="C33" s="5" t="s">
        <v>313</v>
      </c>
      <c r="D33" s="5" t="s">
        <v>305</v>
      </c>
      <c r="E33" s="5" t="s">
        <v>259</v>
      </c>
      <c r="F33" s="5" t="s">
        <v>257</v>
      </c>
      <c r="G33" s="5"/>
    </row>
    <row r="34" spans="1:7" x14ac:dyDescent="0.45">
      <c r="A34" s="5" t="s">
        <v>211</v>
      </c>
      <c r="B34" s="5" t="s">
        <v>273</v>
      </c>
      <c r="C34" s="5" t="s">
        <v>300</v>
      </c>
      <c r="D34" s="5" t="s">
        <v>305</v>
      </c>
      <c r="E34" s="5" t="s">
        <v>259</v>
      </c>
      <c r="F34" s="5" t="s">
        <v>257</v>
      </c>
      <c r="G34" s="5"/>
    </row>
    <row r="35" spans="1:7" x14ac:dyDescent="0.45">
      <c r="A35" s="5" t="s">
        <v>211</v>
      </c>
      <c r="B35" s="5" t="s">
        <v>273</v>
      </c>
      <c r="C35" s="5" t="s">
        <v>285</v>
      </c>
      <c r="D35" s="5" t="s">
        <v>305</v>
      </c>
      <c r="E35" s="5" t="s">
        <v>259</v>
      </c>
      <c r="F35" s="5" t="s">
        <v>257</v>
      </c>
      <c r="G35" s="5"/>
    </row>
    <row r="36" spans="1:7" x14ac:dyDescent="0.45">
      <c r="A36" s="5" t="s">
        <v>211</v>
      </c>
      <c r="B36" s="5" t="s">
        <v>273</v>
      </c>
      <c r="C36" s="5" t="s">
        <v>277</v>
      </c>
      <c r="D36" s="5" t="s">
        <v>305</v>
      </c>
      <c r="E36" s="5" t="s">
        <v>259</v>
      </c>
      <c r="F36" s="5" t="s">
        <v>257</v>
      </c>
      <c r="G36" s="5"/>
    </row>
    <row r="37" spans="1:7" x14ac:dyDescent="0.45">
      <c r="A37" s="5" t="s">
        <v>211</v>
      </c>
      <c r="B37" s="5" t="s">
        <v>273</v>
      </c>
      <c r="C37" s="5" t="s">
        <v>278</v>
      </c>
      <c r="D37" s="5" t="s">
        <v>305</v>
      </c>
      <c r="E37" s="5" t="s">
        <v>259</v>
      </c>
      <c r="F37" s="5" t="s">
        <v>257</v>
      </c>
      <c r="G37" s="5"/>
    </row>
    <row r="38" spans="1:7" x14ac:dyDescent="0.45">
      <c r="A38" s="5" t="s">
        <v>211</v>
      </c>
      <c r="B38" s="5" t="s">
        <v>273</v>
      </c>
      <c r="C38" s="5" t="s">
        <v>274</v>
      </c>
      <c r="D38" s="5" t="s">
        <v>305</v>
      </c>
      <c r="E38" s="5" t="s">
        <v>259</v>
      </c>
      <c r="F38" s="5" t="s">
        <v>257</v>
      </c>
      <c r="G38" s="5"/>
    </row>
    <row r="39" spans="1:7" x14ac:dyDescent="0.45">
      <c r="A39" s="5" t="s">
        <v>211</v>
      </c>
      <c r="B39" s="5" t="s">
        <v>273</v>
      </c>
      <c r="C39" s="5" t="s">
        <v>314</v>
      </c>
      <c r="D39" s="5" t="s">
        <v>305</v>
      </c>
      <c r="E39" s="5" t="s">
        <v>259</v>
      </c>
      <c r="F39" s="5" t="s">
        <v>257</v>
      </c>
      <c r="G39" s="5"/>
    </row>
    <row r="40" spans="1:7" x14ac:dyDescent="0.45">
      <c r="A40" s="37" t="s">
        <v>301</v>
      </c>
      <c r="B40" s="37" t="s">
        <v>301</v>
      </c>
      <c r="C40" s="37" t="s">
        <v>301</v>
      </c>
      <c r="D40" s="37" t="s">
        <v>301</v>
      </c>
      <c r="E40" s="37" t="s">
        <v>301</v>
      </c>
      <c r="F40" s="37" t="s">
        <v>301</v>
      </c>
      <c r="G40" s="37">
        <f>SUBTOTAL(9,G3:G39)</f>
        <v>0</v>
      </c>
    </row>
    <row r="41" spans="1:7" x14ac:dyDescent="0.45">
      <c r="A41" s="37" t="s">
        <v>315</v>
      </c>
      <c r="B41" s="37" t="s">
        <v>315</v>
      </c>
      <c r="C41" s="37" t="s">
        <v>315</v>
      </c>
      <c r="D41" s="37" t="s">
        <v>315</v>
      </c>
      <c r="E41" s="37" t="s">
        <v>315</v>
      </c>
      <c r="F41" s="37" t="s">
        <v>315</v>
      </c>
      <c r="G41" s="37">
        <f>SUM(G3:G39)</f>
        <v>0</v>
      </c>
    </row>
    <row r="43" spans="1:7" x14ac:dyDescent="0.45">
      <c r="A43" s="33" t="s">
        <v>264</v>
      </c>
      <c r="B43" t="s">
        <v>265</v>
      </c>
    </row>
  </sheetData>
  <autoFilter ref="A2:F41" xr:uid="{58579FBE-0002-4605-B6E4-52105E74B3E7}"/>
  <mergeCells count="6">
    <mergeCell ref="F1:F2"/>
    <mergeCell ref="A1:A2"/>
    <mergeCell ref="B1:B2"/>
    <mergeCell ref="C1:C2"/>
    <mergeCell ref="D1:D2"/>
    <mergeCell ref="E1:E2"/>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AA203C2-86C0-4B7A-A683-B253001002C5}">
          <x14:formula1>
            <xm:f>'C:\Users\ayeayethwe\Documents\TB_AIS\TB reports\FY23\Semiannual\[AIS_TB_FY23 _Semiannual Report Template_V2.2_16032023_ AF-2(2 col)_used in FY23Q2.xlsx]drop down list'!#REF!</xm:f>
          </x14:formula1>
          <xm:sqref>E3:E39</xm:sqref>
        </x14:dataValidation>
        <x14:dataValidation type="list" allowBlank="1" showInputMessage="1" showErrorMessage="1" xr:uid="{2028E7CF-EF4B-4F26-B892-50ECBFD49CF1}">
          <x14:formula1>
            <xm:f>Dropdown!$D$25:$D$26</xm:f>
          </x14:formula1>
          <xm:sqref>F3:F39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81556-588E-4075-A87F-703DB2B5752F}">
  <sheetPr>
    <tabColor rgb="FFFFEBFF"/>
  </sheetPr>
  <dimension ref="A1:AB15"/>
  <sheetViews>
    <sheetView workbookViewId="0">
      <pane xSplit="1" ySplit="3" topLeftCell="N4" activePane="bottomRight" state="frozen"/>
      <selection pane="topRight" activeCell="B1" sqref="B1"/>
      <selection pane="bottomLeft" activeCell="A4" sqref="A4"/>
      <selection pane="bottomRight" activeCell="AB6" sqref="AB6"/>
    </sheetView>
  </sheetViews>
  <sheetFormatPr defaultColWidth="8.796875" defaultRowHeight="14.25" x14ac:dyDescent="0.45"/>
  <cols>
    <col min="1" max="1" width="16.9296875" style="41" customWidth="1"/>
    <col min="2" max="26" width="8.796875" style="41"/>
    <col min="27" max="27" width="13.59765625" style="41" customWidth="1"/>
    <col min="28" max="28" width="15.9296875" style="41" customWidth="1"/>
    <col min="29" max="16384" width="8.796875" style="41"/>
  </cols>
  <sheetData>
    <row r="1" spans="1:28" x14ac:dyDescent="0.45">
      <c r="A1" s="41" t="s">
        <v>318</v>
      </c>
    </row>
    <row r="2" spans="1:28" x14ac:dyDescent="0.45">
      <c r="A2" s="42"/>
      <c r="B2" s="152" t="s">
        <v>206</v>
      </c>
      <c r="C2" s="153"/>
      <c r="D2" s="154"/>
      <c r="E2" s="158" t="s">
        <v>364</v>
      </c>
      <c r="F2" s="159"/>
      <c r="G2" s="160"/>
      <c r="H2" s="155" t="s">
        <v>207</v>
      </c>
      <c r="I2" s="156"/>
      <c r="J2" s="157"/>
      <c r="K2" s="152" t="s">
        <v>208</v>
      </c>
      <c r="L2" s="153"/>
      <c r="M2" s="154"/>
      <c r="N2" s="155" t="s">
        <v>209</v>
      </c>
      <c r="O2" s="156"/>
      <c r="P2" s="157"/>
      <c r="Q2" s="152" t="s">
        <v>210</v>
      </c>
      <c r="R2" s="153"/>
      <c r="S2" s="154"/>
      <c r="T2" s="155" t="s">
        <v>211</v>
      </c>
      <c r="U2" s="156"/>
      <c r="V2" s="157"/>
      <c r="W2" s="151" t="s">
        <v>205</v>
      </c>
      <c r="X2" s="151"/>
      <c r="Y2" s="151"/>
      <c r="AA2" s="107" t="s">
        <v>363</v>
      </c>
      <c r="AB2" s="108" t="s">
        <v>361</v>
      </c>
    </row>
    <row r="3" spans="1:28" s="60" customFormat="1" x14ac:dyDescent="0.45">
      <c r="A3" s="58"/>
      <c r="B3" s="58" t="s">
        <v>256</v>
      </c>
      <c r="C3" s="58" t="s">
        <v>316</v>
      </c>
      <c r="D3" s="58" t="s">
        <v>257</v>
      </c>
      <c r="E3" s="58" t="s">
        <v>256</v>
      </c>
      <c r="F3" s="58" t="s">
        <v>316</v>
      </c>
      <c r="G3" s="58" t="s">
        <v>257</v>
      </c>
      <c r="H3" s="58" t="s">
        <v>256</v>
      </c>
      <c r="I3" s="58" t="s">
        <v>316</v>
      </c>
      <c r="J3" s="58" t="s">
        <v>257</v>
      </c>
      <c r="K3" s="58" t="s">
        <v>256</v>
      </c>
      <c r="L3" s="58" t="s">
        <v>316</v>
      </c>
      <c r="M3" s="58" t="s">
        <v>257</v>
      </c>
      <c r="N3" s="58" t="s">
        <v>256</v>
      </c>
      <c r="O3" s="58" t="s">
        <v>316</v>
      </c>
      <c r="P3" s="58" t="s">
        <v>257</v>
      </c>
      <c r="Q3" s="58" t="s">
        <v>256</v>
      </c>
      <c r="R3" s="58" t="s">
        <v>316</v>
      </c>
      <c r="S3" s="58" t="s">
        <v>257</v>
      </c>
      <c r="T3" s="58" t="s">
        <v>256</v>
      </c>
      <c r="U3" s="58" t="s">
        <v>316</v>
      </c>
      <c r="V3" s="58" t="s">
        <v>257</v>
      </c>
      <c r="W3" s="58" t="s">
        <v>256</v>
      </c>
      <c r="X3" s="58" t="s">
        <v>316</v>
      </c>
      <c r="Y3" s="58" t="s">
        <v>257</v>
      </c>
      <c r="AA3" s="107" t="s">
        <v>257</v>
      </c>
      <c r="AB3" s="108" t="s">
        <v>362</v>
      </c>
    </row>
    <row r="4" spans="1:28" x14ac:dyDescent="0.45">
      <c r="A4" s="42" t="s">
        <v>317</v>
      </c>
      <c r="B4" s="42"/>
      <c r="C4" s="42">
        <v>4374</v>
      </c>
      <c r="D4" s="63">
        <f>SUMIF('Qrly template'!$A$3:$A$6,"AHRN*",'Qrly template'!G$3:G$6)</f>
        <v>0</v>
      </c>
      <c r="E4" s="119"/>
      <c r="F4" s="119"/>
      <c r="G4" s="63">
        <f>SUMIF('Qrly template'!$A$3:$A$6,"CHDI",'Qrly template'!G$3:G$6)</f>
        <v>0</v>
      </c>
      <c r="H4" s="42"/>
      <c r="I4" s="42">
        <v>228</v>
      </c>
      <c r="J4" s="63">
        <f>SUMIF('Qrly template'!$A$3:$A$6,"CPM",'Qrly template'!G$3:G$6)</f>
        <v>0</v>
      </c>
      <c r="K4" s="42"/>
      <c r="L4" s="42">
        <v>4522</v>
      </c>
      <c r="M4" s="63">
        <f>SUMIF('Qrly template'!$A$3:$A$6,"MAM",'Qrly template'!G$3:G$6)</f>
        <v>0</v>
      </c>
      <c r="N4" s="42"/>
      <c r="O4" s="42">
        <v>958</v>
      </c>
      <c r="P4" s="63">
        <f>SUMIF('Qrly template'!$A$3:$A$6,"MATA",'Qrly template'!G$3:G$6)</f>
        <v>0</v>
      </c>
      <c r="Q4" s="42"/>
      <c r="R4" s="42">
        <v>3554</v>
      </c>
      <c r="S4" s="63">
        <f>SUMIF('Qrly template'!$A$3:$A$6,"MMA",'Qrly template'!G$3:G$6)</f>
        <v>0</v>
      </c>
      <c r="T4" s="42"/>
      <c r="U4" s="42">
        <v>1665</v>
      </c>
      <c r="V4" s="63">
        <f>SUMIF('Qrly template'!$A$3:$A$6,"PSI",'Qrly template'!G$3:G$6)</f>
        <v>0</v>
      </c>
      <c r="W4" s="42"/>
      <c r="X4" s="42">
        <v>434</v>
      </c>
      <c r="Y4" s="63">
        <f>SUMIF('Qrly template'!$A$3:$A$6,"Union",'Qrly template'!G$3:G$6)</f>
        <v>0</v>
      </c>
      <c r="AA4" s="109">
        <f>D4+G4+J4+M4+P4+S4+V4+Y4</f>
        <v>0</v>
      </c>
      <c r="AB4" s="110">
        <f>SUM(B4:Y4)</f>
        <v>15735</v>
      </c>
    </row>
    <row r="5" spans="1:28" x14ac:dyDescent="0.45">
      <c r="A5" s="42" t="s">
        <v>139</v>
      </c>
      <c r="B5" s="42">
        <v>298</v>
      </c>
      <c r="C5" s="42">
        <v>314</v>
      </c>
      <c r="D5" s="63">
        <f>SUMIF('Qrly template'!$A$3:$A$6,"AHRN*",'Qrly template'!H$3:H$6)</f>
        <v>0</v>
      </c>
      <c r="E5" s="119"/>
      <c r="F5" s="119"/>
      <c r="G5" s="63">
        <f>SUMIF('Qrly template'!$A$3:$A$6,"CHDI",'Qrly template'!H$3:H$6)</f>
        <v>0</v>
      </c>
      <c r="H5" s="42">
        <v>7</v>
      </c>
      <c r="I5" s="42">
        <v>18</v>
      </c>
      <c r="J5" s="63">
        <f>SUMIF('Qrly template'!$A$3:$A$6,"CPM",'Qrly template'!H$3:H$6)</f>
        <v>0</v>
      </c>
      <c r="K5" s="42">
        <v>13</v>
      </c>
      <c r="L5" s="42">
        <v>57</v>
      </c>
      <c r="M5" s="63">
        <f>SUMIF('Qrly template'!$A$3:$A$6,"MAM",'Qrly template'!H$3:H$6)</f>
        <v>0</v>
      </c>
      <c r="N5" s="42">
        <v>158</v>
      </c>
      <c r="O5" s="42">
        <v>172</v>
      </c>
      <c r="P5" s="63">
        <f>SUMIF('Qrly template'!$A$3:$A$6,"MATA",'Qrly template'!H$3:H$6)</f>
        <v>0</v>
      </c>
      <c r="Q5" s="42">
        <v>210</v>
      </c>
      <c r="R5" s="42">
        <v>252</v>
      </c>
      <c r="S5" s="63">
        <f>SUMIF('Qrly template'!$A$3:$A$6,"MMA",'Qrly template'!H$3:H$6)</f>
        <v>0</v>
      </c>
      <c r="T5" s="42">
        <v>26</v>
      </c>
      <c r="U5" s="42">
        <v>418</v>
      </c>
      <c r="V5" s="63">
        <f>SUMIF('Qrly template'!$A$3:$A$6,"PSI",'Qrly template'!H$3:H$6)</f>
        <v>0</v>
      </c>
      <c r="W5" s="42">
        <v>15</v>
      </c>
      <c r="X5" s="42">
        <v>32</v>
      </c>
      <c r="Y5" s="63">
        <f>SUMIF('Qrly template'!$A$3:$A$6,"Union",'Qrly template'!H$3:H$6)</f>
        <v>0</v>
      </c>
      <c r="AA5" s="109">
        <f t="shared" ref="AA5:AA12" si="0">D5+G5+J5+M5+P5+S5+V5+Y5</f>
        <v>0</v>
      </c>
      <c r="AB5" s="110">
        <f t="shared" ref="AB5:AB12" si="1">SUM(B5:Y5)</f>
        <v>1990</v>
      </c>
    </row>
    <row r="6" spans="1:28" x14ac:dyDescent="0.45">
      <c r="A6" s="42" t="s">
        <v>140</v>
      </c>
      <c r="B6" s="42">
        <v>94</v>
      </c>
      <c r="C6" s="42">
        <v>81</v>
      </c>
      <c r="D6" s="63">
        <f>SUMIF('Qrly template'!$A$3:$A$6,"AHRN*",'Qrly template'!I$3:I$6)</f>
        <v>0</v>
      </c>
      <c r="E6" s="119"/>
      <c r="F6" s="119"/>
      <c r="G6" s="63">
        <f>SUMIF('Qrly template'!$A$3:$A$6,"CHDI",'Qrly template'!I$3:I$6)</f>
        <v>0</v>
      </c>
      <c r="H6" s="42">
        <v>6</v>
      </c>
      <c r="I6" s="42">
        <v>8</v>
      </c>
      <c r="J6" s="63">
        <f>SUMIF('Qrly template'!$A$3:$A$6,"CPM",'Qrly template'!I$3:I$6)</f>
        <v>0</v>
      </c>
      <c r="K6" s="42">
        <v>5</v>
      </c>
      <c r="L6" s="42">
        <v>4</v>
      </c>
      <c r="M6" s="63">
        <f>SUMIF('Qrly template'!$A$3:$A$6,"MAM",'Qrly template'!I$3:I$6)</f>
        <v>0</v>
      </c>
      <c r="N6" s="42">
        <v>70</v>
      </c>
      <c r="O6" s="42">
        <v>75</v>
      </c>
      <c r="P6" s="63">
        <f>SUMIF('Qrly template'!$A$3:$A$6,"MATA",'Qrly template'!I$3:I$6)</f>
        <v>0</v>
      </c>
      <c r="Q6" s="42">
        <v>87</v>
      </c>
      <c r="R6" s="42">
        <v>121</v>
      </c>
      <c r="S6" s="63">
        <f>SUMIF('Qrly template'!$A$3:$A$6,"MMA",'Qrly template'!I$3:I$6)</f>
        <v>0</v>
      </c>
      <c r="T6" s="42">
        <v>10</v>
      </c>
      <c r="U6" s="42">
        <v>193</v>
      </c>
      <c r="V6" s="63">
        <f>SUMIF('Qrly template'!$A$3:$A$6,"PSI",'Qrly template'!I$3:I$6)</f>
        <v>0</v>
      </c>
      <c r="W6" s="42">
        <v>5</v>
      </c>
      <c r="X6" s="42">
        <v>8</v>
      </c>
      <c r="Y6" s="63">
        <f>SUMIF('Qrly template'!$A$3:$A$6,"Union",'Qrly template'!I$3:I$6)</f>
        <v>0</v>
      </c>
      <c r="AA6" s="109">
        <f t="shared" si="0"/>
        <v>0</v>
      </c>
      <c r="AB6" s="110">
        <f t="shared" si="1"/>
        <v>767</v>
      </c>
    </row>
    <row r="7" spans="1:28" x14ac:dyDescent="0.45">
      <c r="A7" s="42" t="s">
        <v>144</v>
      </c>
      <c r="B7" s="42">
        <v>2</v>
      </c>
      <c r="C7" s="42">
        <v>6</v>
      </c>
      <c r="D7" s="63">
        <f>SUMIF('Qrly template'!$A$3:$A$6,"AHRN*",'Qrly template'!J$3:J$6)</f>
        <v>0</v>
      </c>
      <c r="E7" s="119"/>
      <c r="F7" s="119"/>
      <c r="G7" s="63">
        <f>SUMIF('Qrly template'!$A$3:$A$6,"CHDI",'Qrly template'!J$3:J$6)</f>
        <v>0</v>
      </c>
      <c r="H7" s="42"/>
      <c r="I7" s="42">
        <v>0</v>
      </c>
      <c r="J7" s="63">
        <f>SUMIF('Qrly template'!$A$3:$A$6,"CPM",'Qrly template'!J$3:J$6)</f>
        <v>0</v>
      </c>
      <c r="K7" s="42"/>
      <c r="L7" s="42"/>
      <c r="M7" s="63">
        <f>SUMIF('Qrly template'!$A$3:$A$6,"MAM",'Qrly template'!J$3:J$6)</f>
        <v>0</v>
      </c>
      <c r="N7" s="42">
        <v>6</v>
      </c>
      <c r="O7" s="42">
        <v>3</v>
      </c>
      <c r="P7" s="63">
        <f>SUMIF('Qrly template'!$A$3:$A$6,"MATA",'Qrly template'!J$3:J$6)</f>
        <v>0</v>
      </c>
      <c r="Q7" s="42">
        <v>3</v>
      </c>
      <c r="R7" s="42">
        <v>9</v>
      </c>
      <c r="S7" s="63">
        <f>SUMIF('Qrly template'!$A$3:$A$6,"MMA",'Qrly template'!J$3:J$6)</f>
        <v>0</v>
      </c>
      <c r="T7" s="42"/>
      <c r="U7" s="42"/>
      <c r="V7" s="63">
        <f>SUMIF('Qrly template'!$A$3:$A$6,"PSI",'Qrly template'!J$3:J$6)</f>
        <v>0</v>
      </c>
      <c r="W7" s="42">
        <v>0</v>
      </c>
      <c r="X7" s="42">
        <v>0</v>
      </c>
      <c r="Y7" s="63">
        <f>SUMIF('Qrly template'!$A$3:$A$6,"Union",'Qrly template'!J$3:J$6)</f>
        <v>0</v>
      </c>
      <c r="AA7" s="109">
        <f t="shared" si="0"/>
        <v>0</v>
      </c>
      <c r="AB7" s="110">
        <f t="shared" si="1"/>
        <v>29</v>
      </c>
    </row>
    <row r="8" spans="1:28" x14ac:dyDescent="0.45">
      <c r="A8" s="42" t="s">
        <v>145</v>
      </c>
      <c r="B8" s="42">
        <v>0</v>
      </c>
      <c r="C8" s="42">
        <v>8</v>
      </c>
      <c r="D8" s="63">
        <f>SUMIF('Qrly template'!$A$3:$A$6,"AHRN*",'Qrly template'!K$3:K$6)</f>
        <v>0</v>
      </c>
      <c r="E8" s="119"/>
      <c r="F8" s="119"/>
      <c r="G8" s="63">
        <f>SUMIF('Qrly template'!$A$3:$A$6,"CHDI",'Qrly template'!K$3:K$6)</f>
        <v>0</v>
      </c>
      <c r="H8" s="42"/>
      <c r="I8" s="42">
        <v>0</v>
      </c>
      <c r="J8" s="63">
        <f>SUMIF('Qrly template'!$A$3:$A$6,"CPM",'Qrly template'!K$3:K$6)</f>
        <v>0</v>
      </c>
      <c r="K8" s="42"/>
      <c r="L8" s="42"/>
      <c r="M8" s="63">
        <f>SUMIF('Qrly template'!$A$3:$A$6,"MAM",'Qrly template'!K$3:K$6)</f>
        <v>0</v>
      </c>
      <c r="N8" s="42">
        <v>6</v>
      </c>
      <c r="O8" s="42">
        <v>2</v>
      </c>
      <c r="P8" s="63">
        <f>SUMIF('Qrly template'!$A$3:$A$6,"MATA",'Qrly template'!K$3:K$6)</f>
        <v>0</v>
      </c>
      <c r="Q8" s="42">
        <v>2</v>
      </c>
      <c r="R8" s="42">
        <v>9</v>
      </c>
      <c r="S8" s="63">
        <f>SUMIF('Qrly template'!$A$3:$A$6,"MMA",'Qrly template'!K$3:K$6)</f>
        <v>0</v>
      </c>
      <c r="T8" s="42"/>
      <c r="U8" s="42"/>
      <c r="V8" s="63">
        <f>SUMIF('Qrly template'!$A$3:$A$6,"PSI",'Qrly template'!K$3:K$6)</f>
        <v>0</v>
      </c>
      <c r="W8" s="42">
        <v>0</v>
      </c>
      <c r="X8" s="42">
        <v>0</v>
      </c>
      <c r="Y8" s="63">
        <f>SUMIF('Qrly template'!$A$3:$A$6,"Union",'Qrly template'!K$3:K$6)</f>
        <v>0</v>
      </c>
      <c r="AA8" s="109">
        <f t="shared" si="0"/>
        <v>0</v>
      </c>
      <c r="AB8" s="110">
        <f t="shared" si="1"/>
        <v>27</v>
      </c>
    </row>
    <row r="9" spans="1:28" x14ac:dyDescent="0.45">
      <c r="A9" s="42" t="s">
        <v>141</v>
      </c>
      <c r="B9" s="42">
        <v>229</v>
      </c>
      <c r="C9" s="61">
        <v>78</v>
      </c>
      <c r="D9" s="63">
        <f>SUMIF('Qrly template'!$A$3:$A$6,"AHRN*",'Qrly template'!L$3:L$6)</f>
        <v>0</v>
      </c>
      <c r="E9" s="119"/>
      <c r="F9" s="119"/>
      <c r="G9" s="63">
        <f>SUMIF('Qrly template'!$A$3:$A$6,"CHDI",'Qrly template'!L$3:L$6)</f>
        <v>0</v>
      </c>
      <c r="H9" s="42">
        <v>8</v>
      </c>
      <c r="I9" s="42">
        <v>24</v>
      </c>
      <c r="J9" s="63">
        <f>SUMIF('Qrly template'!$A$3:$A$6,"CPM",'Qrly template'!L$3:L$6)</f>
        <v>0</v>
      </c>
      <c r="K9" s="42"/>
      <c r="L9" s="42"/>
      <c r="M9" s="63">
        <f>SUMIF('Qrly template'!$A$3:$A$6,"MAM",'Qrly template'!L$3:L$6)</f>
        <v>0</v>
      </c>
      <c r="N9" s="42">
        <v>193</v>
      </c>
      <c r="O9" s="42">
        <v>197</v>
      </c>
      <c r="P9" s="63">
        <f>SUMIF('Qrly template'!$A$3:$A$6,"MATA",'Qrly template'!L$3:L$6)</f>
        <v>0</v>
      </c>
      <c r="Q9" s="42">
        <v>926</v>
      </c>
      <c r="R9" s="42">
        <v>840</v>
      </c>
      <c r="S9" s="63">
        <f>SUMIF('Qrly template'!$A$3:$A$6,"MMA",'Qrly template'!L$3:L$6)</f>
        <v>0</v>
      </c>
      <c r="T9" s="42">
        <v>395</v>
      </c>
      <c r="U9" s="42">
        <v>1068</v>
      </c>
      <c r="V9" s="63">
        <f>SUMIF('Qrly template'!$A$3:$A$6,"PSI",'Qrly template'!L$3:L$6)</f>
        <v>0</v>
      </c>
      <c r="W9" s="42">
        <v>10</v>
      </c>
      <c r="X9" s="42">
        <v>9</v>
      </c>
      <c r="Y9" s="63">
        <f>SUMIF('Qrly template'!$A$3:$A$6,"Union",'Qrly template'!L$3:L$6)</f>
        <v>0</v>
      </c>
      <c r="AA9" s="109">
        <f t="shared" si="0"/>
        <v>0</v>
      </c>
      <c r="AB9" s="110">
        <f t="shared" si="1"/>
        <v>3977</v>
      </c>
    </row>
    <row r="10" spans="1:28" x14ac:dyDescent="0.45">
      <c r="A10" s="42" t="s">
        <v>142</v>
      </c>
      <c r="B10" s="42">
        <v>2</v>
      </c>
      <c r="C10" s="61">
        <v>1</v>
      </c>
      <c r="D10" s="63">
        <f>SUMIF('Qrly template'!$A$3:$A$6,"AHRN*",'Qrly template'!M$3:M$6)</f>
        <v>0</v>
      </c>
      <c r="E10" s="119"/>
      <c r="F10" s="119"/>
      <c r="G10" s="63">
        <f>SUMIF('Qrly template'!$A$3:$A$6,"CHDI",'Qrly template'!M$3:M$6)</f>
        <v>0</v>
      </c>
      <c r="H10" s="42">
        <v>0</v>
      </c>
      <c r="I10" s="42">
        <v>2</v>
      </c>
      <c r="J10" s="63">
        <f>SUMIF('Qrly template'!$A$3:$A$6,"CPM",'Qrly template'!M$3:M$6)</f>
        <v>0</v>
      </c>
      <c r="K10" s="42"/>
      <c r="L10" s="42"/>
      <c r="M10" s="63">
        <f>SUMIF('Qrly template'!$A$3:$A$6,"MAM",'Qrly template'!M$3:M$6)</f>
        <v>0</v>
      </c>
      <c r="N10" s="42">
        <v>8</v>
      </c>
      <c r="O10" s="42">
        <v>5</v>
      </c>
      <c r="P10" s="63">
        <f>SUMIF('Qrly template'!$A$3:$A$6,"MATA",'Qrly template'!M$3:M$6)</f>
        <v>0</v>
      </c>
      <c r="Q10" s="42"/>
      <c r="R10" s="42"/>
      <c r="S10" s="63">
        <f>SUMIF('Qrly template'!$A$3:$A$6,"MMA",'Qrly template'!M$3:M$6)</f>
        <v>0</v>
      </c>
      <c r="T10" s="42">
        <v>31</v>
      </c>
      <c r="U10" s="42">
        <v>86</v>
      </c>
      <c r="V10" s="63">
        <f>SUMIF('Qrly template'!$A$3:$A$6,"PSI",'Qrly template'!M$3:M$6)</f>
        <v>0</v>
      </c>
      <c r="W10" s="42">
        <v>1</v>
      </c>
      <c r="X10" s="42">
        <v>1</v>
      </c>
      <c r="Y10" s="63">
        <f>SUMIF('Qrly template'!$A$3:$A$6,"Union",'Qrly template'!M$3:M$6)</f>
        <v>0</v>
      </c>
      <c r="AA10" s="109">
        <f t="shared" si="0"/>
        <v>0</v>
      </c>
      <c r="AB10" s="110">
        <f t="shared" si="1"/>
        <v>137</v>
      </c>
    </row>
    <row r="11" spans="1:28" x14ac:dyDescent="0.45">
      <c r="A11" s="42" t="s">
        <v>143</v>
      </c>
      <c r="B11" s="42">
        <v>0</v>
      </c>
      <c r="C11" s="42">
        <v>0</v>
      </c>
      <c r="D11" s="63">
        <f>SUMIF('Qrly template'!$A$3:$A$6,"AHRN*",'Qrly template'!N$3:N$6)</f>
        <v>0</v>
      </c>
      <c r="E11" s="119"/>
      <c r="F11" s="119"/>
      <c r="G11" s="63">
        <f>SUMIF('Qrly template'!$A$3:$A$6,"CHDI",'Qrly template'!N$3:N$6)</f>
        <v>0</v>
      </c>
      <c r="H11" s="42"/>
      <c r="I11" s="42">
        <v>0</v>
      </c>
      <c r="J11" s="63">
        <f>SUMIF('Qrly template'!$A$3:$A$6,"CPM",'Qrly template'!N$3:N$6)</f>
        <v>0</v>
      </c>
      <c r="K11" s="42"/>
      <c r="L11" s="42"/>
      <c r="M11" s="63">
        <f>SUMIF('Qrly template'!$A$3:$A$6,"MAM",'Qrly template'!N$3:N$6)</f>
        <v>0</v>
      </c>
      <c r="N11" s="42">
        <v>0</v>
      </c>
      <c r="O11" s="42">
        <v>2</v>
      </c>
      <c r="P11" s="63">
        <f>SUMIF('Qrly template'!$A$3:$A$6,"MATA",'Qrly template'!N$3:N$6)</f>
        <v>0</v>
      </c>
      <c r="Q11" s="42"/>
      <c r="R11" s="42"/>
      <c r="S11" s="63">
        <f>SUMIF('Qrly template'!$A$3:$A$6,"MMA",'Qrly template'!N$3:N$6)</f>
        <v>0</v>
      </c>
      <c r="T11" s="42"/>
      <c r="U11" s="42">
        <v>3</v>
      </c>
      <c r="V11" s="63">
        <f>SUMIF('Qrly template'!$A$3:$A$6,"PSI",'Qrly template'!N$3:N$6)</f>
        <v>0</v>
      </c>
      <c r="W11" s="42">
        <v>0</v>
      </c>
      <c r="X11" s="42">
        <v>0</v>
      </c>
      <c r="Y11" s="63">
        <f>SUMIF('Qrly template'!$A$3:$A$6,"Union",'Qrly template'!N$3:N$6)</f>
        <v>0</v>
      </c>
      <c r="AA11" s="109">
        <f t="shared" si="0"/>
        <v>0</v>
      </c>
      <c r="AB11" s="110">
        <f t="shared" si="1"/>
        <v>5</v>
      </c>
    </row>
    <row r="12" spans="1:28" x14ac:dyDescent="0.45">
      <c r="A12" s="42" t="s">
        <v>319</v>
      </c>
      <c r="B12" s="42"/>
      <c r="C12" s="42"/>
      <c r="D12" s="42"/>
      <c r="E12" s="42"/>
      <c r="F12" s="42"/>
      <c r="G12" s="42"/>
      <c r="H12" s="42"/>
      <c r="I12" s="42"/>
      <c r="J12" s="42"/>
      <c r="K12" s="42"/>
      <c r="L12" s="42"/>
      <c r="M12" s="42"/>
      <c r="N12" s="42"/>
      <c r="O12" s="42"/>
      <c r="P12" s="42"/>
      <c r="Q12" s="42"/>
      <c r="R12" s="42"/>
      <c r="S12" s="42"/>
      <c r="T12" s="42">
        <v>155</v>
      </c>
      <c r="U12" s="42">
        <v>713</v>
      </c>
      <c r="V12" s="63">
        <f>PSI_99DOTs!G41</f>
        <v>0</v>
      </c>
      <c r="W12" s="42"/>
      <c r="X12" s="42"/>
      <c r="Y12" s="5"/>
      <c r="AA12" s="109">
        <f t="shared" si="0"/>
        <v>0</v>
      </c>
      <c r="AB12" s="110">
        <f t="shared" si="1"/>
        <v>868</v>
      </c>
    </row>
    <row r="15" spans="1:28" x14ac:dyDescent="0.45">
      <c r="A15" s="62" t="s">
        <v>350</v>
      </c>
    </row>
  </sheetData>
  <sheetProtection algorithmName="SHA-512" hashValue="CDl6KCynnDn3iw4G7axhCPzAP7svE2uX+0uutVxZ5DlIYR3aRybGoCzHampfAQfxZuSv5V6p+Xa5C2tbl5ihow==" saltValue="aSe0zAEpxETL0rvgKwaVqQ==" spinCount="100000" sheet="1" objects="1" scenarios="1"/>
  <mergeCells count="8">
    <mergeCell ref="W2:Y2"/>
    <mergeCell ref="B2:D2"/>
    <mergeCell ref="H2:J2"/>
    <mergeCell ref="K2:M2"/>
    <mergeCell ref="N2:P2"/>
    <mergeCell ref="Q2:S2"/>
    <mergeCell ref="T2:V2"/>
    <mergeCell ref="E2:G2"/>
  </mergeCells>
  <pageMargins left="0.7" right="0.7" top="0.75" bottom="0.75" header="0.3" footer="0.3"/>
  <pageSetup paperSize="9" orientation="portrait" verticalDpi="0" r:id="rId1"/>
  <ignoredErrors>
    <ignoredError sqref="D12 V12 AB5:AB12 D4:D11 M4:M11 P4:P11 S4:S11 V4:V11 Y4:Y11 AB4 G4:G11 J4:J11 AA4:AA12"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4CA19-268D-4085-8609-765382FBB07B}">
  <sheetPr>
    <tabColor rgb="FFFFEBFF"/>
  </sheetPr>
  <dimension ref="A1:BC16"/>
  <sheetViews>
    <sheetView workbookViewId="0">
      <pane xSplit="1" ySplit="1" topLeftCell="B2" activePane="bottomRight" state="frozen"/>
      <selection pane="topRight" activeCell="B1" sqref="B1"/>
      <selection pane="bottomLeft" activeCell="A2" sqref="A2"/>
      <selection pane="bottomRight" activeCell="F15" sqref="F15"/>
    </sheetView>
  </sheetViews>
  <sheetFormatPr defaultColWidth="8.796875" defaultRowHeight="14.25" x14ac:dyDescent="0.45"/>
  <cols>
    <col min="1" max="1" width="11.796875" style="41" customWidth="1"/>
    <col min="2" max="16384" width="8.796875" style="41"/>
  </cols>
  <sheetData>
    <row r="1" spans="1:55" ht="42.75" x14ac:dyDescent="0.45">
      <c r="A1" s="65" t="s">
        <v>320</v>
      </c>
      <c r="B1" s="82" t="s">
        <v>340</v>
      </c>
      <c r="C1" s="72" t="s">
        <v>321</v>
      </c>
      <c r="D1" s="73" t="s">
        <v>335</v>
      </c>
      <c r="E1" s="73" t="s">
        <v>334</v>
      </c>
      <c r="F1" s="83" t="s">
        <v>359</v>
      </c>
      <c r="G1" s="84" t="s">
        <v>360</v>
      </c>
      <c r="H1" s="71" t="s">
        <v>365</v>
      </c>
      <c r="I1" s="117" t="s">
        <v>366</v>
      </c>
      <c r="J1" s="79" t="s">
        <v>367</v>
      </c>
      <c r="K1" s="118" t="s">
        <v>330</v>
      </c>
      <c r="L1" s="83" t="s">
        <v>359</v>
      </c>
      <c r="M1" s="116" t="s">
        <v>360</v>
      </c>
      <c r="N1" s="111" t="s">
        <v>336</v>
      </c>
      <c r="O1" s="72" t="s">
        <v>322</v>
      </c>
      <c r="P1" s="79" t="s">
        <v>352</v>
      </c>
      <c r="Q1" s="79" t="s">
        <v>337</v>
      </c>
      <c r="R1" s="87" t="s">
        <v>359</v>
      </c>
      <c r="S1" s="91" t="s">
        <v>360</v>
      </c>
      <c r="T1" s="82" t="s">
        <v>339</v>
      </c>
      <c r="U1" s="72" t="s">
        <v>323</v>
      </c>
      <c r="V1" s="79" t="s">
        <v>353</v>
      </c>
      <c r="W1" s="79" t="s">
        <v>338</v>
      </c>
      <c r="X1" s="87" t="s">
        <v>359</v>
      </c>
      <c r="Y1" s="88" t="s">
        <v>360</v>
      </c>
      <c r="Z1" s="71" t="s">
        <v>342</v>
      </c>
      <c r="AA1" s="72" t="s">
        <v>324</v>
      </c>
      <c r="AB1" s="79" t="s">
        <v>354</v>
      </c>
      <c r="AC1" s="79" t="s">
        <v>341</v>
      </c>
      <c r="AD1" s="87" t="s">
        <v>359</v>
      </c>
      <c r="AE1" s="88" t="s">
        <v>360</v>
      </c>
      <c r="AF1" s="71" t="s">
        <v>343</v>
      </c>
      <c r="AG1" s="72" t="s">
        <v>325</v>
      </c>
      <c r="AH1" s="79" t="s">
        <v>355</v>
      </c>
      <c r="AI1" s="79" t="s">
        <v>344</v>
      </c>
      <c r="AJ1" s="87" t="s">
        <v>359</v>
      </c>
      <c r="AK1" s="91" t="s">
        <v>360</v>
      </c>
      <c r="AL1" s="93" t="s">
        <v>345</v>
      </c>
      <c r="AM1" s="72" t="s">
        <v>326</v>
      </c>
      <c r="AN1" s="79" t="s">
        <v>356</v>
      </c>
      <c r="AO1" s="79" t="s">
        <v>346</v>
      </c>
      <c r="AP1" s="87" t="s">
        <v>359</v>
      </c>
      <c r="AQ1" s="88" t="s">
        <v>360</v>
      </c>
      <c r="AR1" s="93" t="s">
        <v>327</v>
      </c>
      <c r="AS1" s="72" t="s">
        <v>328</v>
      </c>
      <c r="AT1" s="79" t="s">
        <v>357</v>
      </c>
      <c r="AU1" s="79" t="s">
        <v>329</v>
      </c>
      <c r="AV1" s="87" t="s">
        <v>359</v>
      </c>
      <c r="AW1" s="88" t="s">
        <v>360</v>
      </c>
      <c r="AX1" s="95"/>
      <c r="AY1" s="96" t="s">
        <v>347</v>
      </c>
      <c r="AZ1" s="102" t="s">
        <v>358</v>
      </c>
      <c r="BA1" s="97" t="s">
        <v>330</v>
      </c>
      <c r="BB1" s="103" t="s">
        <v>359</v>
      </c>
      <c r="BC1" s="88" t="s">
        <v>360</v>
      </c>
    </row>
    <row r="2" spans="1:55" x14ac:dyDescent="0.45">
      <c r="A2" s="48" t="s">
        <v>13</v>
      </c>
      <c r="B2" s="67">
        <v>18149</v>
      </c>
      <c r="C2" s="66">
        <f>B2/4</f>
        <v>4537.25</v>
      </c>
      <c r="D2" s="74">
        <f>monitoring!D4</f>
        <v>0</v>
      </c>
      <c r="E2" s="75">
        <f>D2/B2</f>
        <v>0</v>
      </c>
      <c r="F2" s="104">
        <f>monitoring!B4+monitoring!C4+monitoring!D4</f>
        <v>4374</v>
      </c>
      <c r="G2" s="85">
        <f>F2/B2</f>
        <v>0.2410050140503609</v>
      </c>
      <c r="H2" s="114">
        <v>72</v>
      </c>
      <c r="I2" s="131">
        <f>H2/2</f>
        <v>36</v>
      </c>
      <c r="J2" s="126">
        <f>monitoring!G4</f>
        <v>0</v>
      </c>
      <c r="K2" s="121">
        <f>J2/H2</f>
        <v>0</v>
      </c>
      <c r="L2" s="128">
        <f>monitoring!E4+monitoring!F4+monitoring!G4</f>
        <v>0</v>
      </c>
      <c r="M2" s="124">
        <f>L2/H2</f>
        <v>0</v>
      </c>
      <c r="N2" s="112">
        <v>645</v>
      </c>
      <c r="O2" s="44">
        <f>N2/4</f>
        <v>161.25</v>
      </c>
      <c r="P2" s="78">
        <f>monitoring!J4</f>
        <v>0</v>
      </c>
      <c r="Q2" s="75">
        <f>P2/N2</f>
        <v>0</v>
      </c>
      <c r="R2" s="104">
        <f>monitoring!H4+monitoring!I4+monitoring!J4</f>
        <v>228</v>
      </c>
      <c r="S2" s="85">
        <f>R2/N2</f>
        <v>0.35348837209302325</v>
      </c>
      <c r="T2" s="68">
        <v>9173</v>
      </c>
      <c r="U2" s="44">
        <f>T2/4</f>
        <v>2293.25</v>
      </c>
      <c r="V2" s="78">
        <f>monitoring!M4</f>
        <v>0</v>
      </c>
      <c r="W2" s="75">
        <f>V2/T2</f>
        <v>0</v>
      </c>
      <c r="X2" s="104">
        <f>monitoring!K4+monitoring!L4+monitoring!M4</f>
        <v>4522</v>
      </c>
      <c r="Y2" s="89">
        <f>X2/T2</f>
        <v>0.49296849449471275</v>
      </c>
      <c r="Z2" s="68">
        <v>11850</v>
      </c>
      <c r="AA2" s="44">
        <f>Z2/4</f>
        <v>2962.5</v>
      </c>
      <c r="AB2" s="78">
        <f>monitoring!P4</f>
        <v>0</v>
      </c>
      <c r="AC2" s="75">
        <f t="shared" ref="AC2:AC8" si="0">AB2/Z2</f>
        <v>0</v>
      </c>
      <c r="AD2" s="104">
        <f>monitoring!N4+monitoring!O4+monitoring!P4</f>
        <v>958</v>
      </c>
      <c r="AE2" s="89">
        <f>AD2/Z2</f>
        <v>8.0843881856540081E-2</v>
      </c>
      <c r="AF2" s="68">
        <v>6688</v>
      </c>
      <c r="AG2" s="44">
        <f>AF2/4</f>
        <v>1672</v>
      </c>
      <c r="AH2" s="78">
        <f>monitoring!S4</f>
        <v>0</v>
      </c>
      <c r="AI2" s="75">
        <f>AH2/AF2</f>
        <v>0</v>
      </c>
      <c r="AJ2" s="104">
        <f>monitoring!Q4+monitoring!R4+monitoring!S4</f>
        <v>3554</v>
      </c>
      <c r="AK2" s="85">
        <f>AJ2/AF2</f>
        <v>0.53139952153110048</v>
      </c>
      <c r="AL2" s="68">
        <v>6480</v>
      </c>
      <c r="AM2" s="44">
        <f>AL2/4</f>
        <v>1620</v>
      </c>
      <c r="AN2" s="78">
        <f>monitoring!V4</f>
        <v>0</v>
      </c>
      <c r="AO2" s="75">
        <f>AN2/AL2</f>
        <v>0</v>
      </c>
      <c r="AP2" s="104">
        <f>monitoring!T4+monitoring!U4+monitoring!V4</f>
        <v>1665</v>
      </c>
      <c r="AQ2" s="89">
        <f>AP2/AL2</f>
        <v>0.25694444444444442</v>
      </c>
      <c r="AR2" s="68">
        <v>1170</v>
      </c>
      <c r="AS2" s="44">
        <f>AR2/4</f>
        <v>292.5</v>
      </c>
      <c r="AT2" s="78">
        <f>monitoring!Y4</f>
        <v>0</v>
      </c>
      <c r="AU2" s="75">
        <f>AT2/AR2</f>
        <v>0</v>
      </c>
      <c r="AV2" s="104">
        <f>monitoring!W4+monitoring!X4+monitoring!Y4</f>
        <v>434</v>
      </c>
      <c r="AW2" s="89">
        <f>AV2/AR2</f>
        <v>0.37094017094017095</v>
      </c>
      <c r="AX2" s="64"/>
      <c r="AY2" s="98">
        <v>49635</v>
      </c>
      <c r="AZ2" s="101">
        <f>D2+J2+P2+V2+AB2+AH2+AN2+AT2</f>
        <v>0</v>
      </c>
      <c r="BA2" s="47">
        <f>AZ2/AY2</f>
        <v>0</v>
      </c>
      <c r="BB2" s="104">
        <f>monitoring!AB4</f>
        <v>15735</v>
      </c>
      <c r="BC2" s="89">
        <f>BB2/AY2</f>
        <v>0.31701420368691446</v>
      </c>
    </row>
    <row r="3" spans="1:55" x14ac:dyDescent="0.45">
      <c r="A3" s="48" t="s">
        <v>27</v>
      </c>
      <c r="B3" s="68">
        <v>807</v>
      </c>
      <c r="C3" s="43">
        <f t="shared" ref="C3:C8" si="1">B3/4</f>
        <v>201.75</v>
      </c>
      <c r="D3" s="74">
        <f>monitoring!D5</f>
        <v>0</v>
      </c>
      <c r="E3" s="75">
        <f t="shared" ref="E3:E8" si="2">D3/B3</f>
        <v>0</v>
      </c>
      <c r="F3" s="104">
        <f>monitoring!B5+monitoring!C5+monitoring!D5</f>
        <v>612</v>
      </c>
      <c r="G3" s="85">
        <f t="shared" ref="G3:G8" si="3">F3/B3</f>
        <v>0.75836431226765799</v>
      </c>
      <c r="H3" s="114">
        <v>7</v>
      </c>
      <c r="I3" s="131">
        <f t="shared" ref="I3:I9" si="4">H3/2</f>
        <v>3.5</v>
      </c>
      <c r="J3" s="126">
        <f>monitoring!G5</f>
        <v>0</v>
      </c>
      <c r="K3" s="121">
        <f t="shared" ref="K3:K4" si="5">J3/H3</f>
        <v>0</v>
      </c>
      <c r="L3" s="128">
        <f>monitoring!E5+monitoring!F5+monitoring!G5</f>
        <v>0</v>
      </c>
      <c r="M3" s="124">
        <f t="shared" ref="M3:M8" si="6">L3/H3</f>
        <v>0</v>
      </c>
      <c r="N3" s="112">
        <v>61</v>
      </c>
      <c r="O3" s="44">
        <f t="shared" ref="O3:O8" si="7">N3/4</f>
        <v>15.25</v>
      </c>
      <c r="P3" s="78">
        <f>monitoring!J5</f>
        <v>0</v>
      </c>
      <c r="Q3" s="75">
        <f>P3/N3</f>
        <v>0</v>
      </c>
      <c r="R3" s="104">
        <f>monitoring!H5+monitoring!I5+monitoring!J5</f>
        <v>25</v>
      </c>
      <c r="S3" s="85">
        <f t="shared" ref="S3:S8" si="8">R3/N3</f>
        <v>0.4098360655737705</v>
      </c>
      <c r="T3" s="68">
        <v>486</v>
      </c>
      <c r="U3" s="44">
        <f t="shared" ref="U3:U8" si="9">T3/4</f>
        <v>121.5</v>
      </c>
      <c r="V3" s="78">
        <f>monitoring!M5</f>
        <v>0</v>
      </c>
      <c r="W3" s="75">
        <f t="shared" ref="W3:W6" si="10">V3/T3</f>
        <v>0</v>
      </c>
      <c r="X3" s="104">
        <f>monitoring!K5+monitoring!L5+monitoring!M5</f>
        <v>70</v>
      </c>
      <c r="Y3" s="89">
        <f t="shared" ref="Y3:Y8" si="11">X3/T3</f>
        <v>0.1440329218106996</v>
      </c>
      <c r="Z3" s="68">
        <v>960</v>
      </c>
      <c r="AA3" s="44">
        <f t="shared" ref="AA3:AA8" si="12">Z3/4</f>
        <v>240</v>
      </c>
      <c r="AB3" s="78">
        <f>monitoring!P5</f>
        <v>0</v>
      </c>
      <c r="AC3" s="75">
        <f t="shared" si="0"/>
        <v>0</v>
      </c>
      <c r="AD3" s="104">
        <f>monitoring!N5+monitoring!O5+monitoring!P5</f>
        <v>330</v>
      </c>
      <c r="AE3" s="89">
        <f t="shared" ref="AE3:AE8" si="13">AD3/Z3</f>
        <v>0.34375</v>
      </c>
      <c r="AF3" s="68">
        <v>1635</v>
      </c>
      <c r="AG3" s="44">
        <f t="shared" ref="AG3:AG7" si="14">AF3/4</f>
        <v>408.75</v>
      </c>
      <c r="AH3" s="78">
        <f>monitoring!S5</f>
        <v>0</v>
      </c>
      <c r="AI3" s="75">
        <f t="shared" ref="AI3:AI7" si="15">AH3/AF3</f>
        <v>0</v>
      </c>
      <c r="AJ3" s="104">
        <f>monitoring!Q5+monitoring!R5+monitoring!S5</f>
        <v>462</v>
      </c>
      <c r="AK3" s="85">
        <f t="shared" ref="AK3:AK8" si="16">AJ3/AF3</f>
        <v>0.28256880733944956</v>
      </c>
      <c r="AL3" s="68">
        <v>2001</v>
      </c>
      <c r="AM3" s="44">
        <f t="shared" ref="AM3:AM8" si="17">AL3/4</f>
        <v>500.25</v>
      </c>
      <c r="AN3" s="78">
        <f>monitoring!V5</f>
        <v>0</v>
      </c>
      <c r="AO3" s="75">
        <f>AN3/AL3</f>
        <v>0</v>
      </c>
      <c r="AP3" s="104">
        <f>monitoring!T5+monitoring!U5+monitoring!V5</f>
        <v>444</v>
      </c>
      <c r="AQ3" s="89">
        <f t="shared" ref="AQ3:AQ10" si="18">AP3/AL3</f>
        <v>0.22188905547226387</v>
      </c>
      <c r="AR3" s="68">
        <v>117</v>
      </c>
      <c r="AS3" s="44">
        <f t="shared" ref="AS3:AS8" si="19">AR3/4</f>
        <v>29.25</v>
      </c>
      <c r="AT3" s="78">
        <f>monitoring!Y5</f>
        <v>0</v>
      </c>
      <c r="AU3" s="75">
        <f>AT3/AR3</f>
        <v>0</v>
      </c>
      <c r="AV3" s="104">
        <f>monitoring!W5+monitoring!X5+monitoring!Y5</f>
        <v>47</v>
      </c>
      <c r="AW3" s="89">
        <f t="shared" ref="AW3:AW8" si="20">AV3/AR3</f>
        <v>0.40170940170940173</v>
      </c>
      <c r="AX3" s="64"/>
      <c r="AY3" s="98">
        <v>5673</v>
      </c>
      <c r="AZ3" s="101">
        <f t="shared" ref="AZ3:AZ10" si="21">D3+J3+P3+V3+AB3+AH3+AN3+AT3</f>
        <v>0</v>
      </c>
      <c r="BA3" s="47">
        <f t="shared" ref="BA3:BA10" si="22">AZ3/AY3</f>
        <v>0</v>
      </c>
      <c r="BB3" s="104">
        <f>monitoring!AB5</f>
        <v>1990</v>
      </c>
      <c r="BC3" s="89">
        <f t="shared" ref="BC3:BC10" si="23">BB3/AY3</f>
        <v>0.35078441741582939</v>
      </c>
    </row>
    <row r="4" spans="1:55" x14ac:dyDescent="0.45">
      <c r="A4" s="48" t="s">
        <v>331</v>
      </c>
      <c r="B4" s="68">
        <v>286</v>
      </c>
      <c r="C4" s="43">
        <f t="shared" si="1"/>
        <v>71.5</v>
      </c>
      <c r="D4" s="74">
        <f>monitoring!D6</f>
        <v>0</v>
      </c>
      <c r="E4" s="75">
        <f t="shared" si="2"/>
        <v>0</v>
      </c>
      <c r="F4" s="104">
        <f>monitoring!B6+monitoring!C6+monitoring!D6</f>
        <v>175</v>
      </c>
      <c r="G4" s="85">
        <f t="shared" si="3"/>
        <v>0.61188811188811187</v>
      </c>
      <c r="H4" s="114">
        <v>3</v>
      </c>
      <c r="I4" s="131">
        <f t="shared" si="4"/>
        <v>1.5</v>
      </c>
      <c r="J4" s="126">
        <f>monitoring!G6</f>
        <v>0</v>
      </c>
      <c r="K4" s="121">
        <f t="shared" si="5"/>
        <v>0</v>
      </c>
      <c r="L4" s="128">
        <f>monitoring!E6+monitoring!F6+monitoring!G6</f>
        <v>0</v>
      </c>
      <c r="M4" s="124">
        <f t="shared" si="6"/>
        <v>0</v>
      </c>
      <c r="N4" s="112">
        <v>25</v>
      </c>
      <c r="O4" s="44">
        <f t="shared" si="7"/>
        <v>6.25</v>
      </c>
      <c r="P4" s="78">
        <f>monitoring!J6</f>
        <v>0</v>
      </c>
      <c r="Q4" s="75">
        <f>P4/N4</f>
        <v>0</v>
      </c>
      <c r="R4" s="104">
        <f>monitoring!H6+monitoring!I6+monitoring!J6</f>
        <v>14</v>
      </c>
      <c r="S4" s="85">
        <f t="shared" si="8"/>
        <v>0.56000000000000005</v>
      </c>
      <c r="T4" s="68">
        <v>195</v>
      </c>
      <c r="U4" s="44">
        <f t="shared" si="9"/>
        <v>48.75</v>
      </c>
      <c r="V4" s="78">
        <f>monitoring!M6</f>
        <v>0</v>
      </c>
      <c r="W4" s="75">
        <f t="shared" si="10"/>
        <v>0</v>
      </c>
      <c r="X4" s="104">
        <f>monitoring!K6+monitoring!L6+monitoring!M6</f>
        <v>9</v>
      </c>
      <c r="Y4" s="89">
        <f t="shared" si="11"/>
        <v>4.6153846153846156E-2</v>
      </c>
      <c r="Z4" s="68">
        <v>433</v>
      </c>
      <c r="AA4" s="44">
        <f t="shared" si="12"/>
        <v>108.25</v>
      </c>
      <c r="AB4" s="78">
        <f>monitoring!P6</f>
        <v>0</v>
      </c>
      <c r="AC4" s="75">
        <f t="shared" si="0"/>
        <v>0</v>
      </c>
      <c r="AD4" s="104">
        <f>monitoring!N6+monitoring!O6+monitoring!P6</f>
        <v>145</v>
      </c>
      <c r="AE4" s="89">
        <f t="shared" si="13"/>
        <v>0.3348729792147806</v>
      </c>
      <c r="AF4" s="68">
        <v>654</v>
      </c>
      <c r="AG4" s="44">
        <f t="shared" si="14"/>
        <v>163.5</v>
      </c>
      <c r="AH4" s="78">
        <f>monitoring!S6</f>
        <v>0</v>
      </c>
      <c r="AI4" s="75">
        <f t="shared" si="15"/>
        <v>0</v>
      </c>
      <c r="AJ4" s="104">
        <f>monitoring!Q6+monitoring!R6+monitoring!S6</f>
        <v>208</v>
      </c>
      <c r="AK4" s="85">
        <f t="shared" si="16"/>
        <v>0.31804281345565749</v>
      </c>
      <c r="AL4" s="68">
        <v>1001</v>
      </c>
      <c r="AM4" s="44">
        <f t="shared" si="17"/>
        <v>250.25</v>
      </c>
      <c r="AN4" s="78">
        <f>monitoring!V6</f>
        <v>0</v>
      </c>
      <c r="AO4" s="75">
        <f>AN4/AL4</f>
        <v>0</v>
      </c>
      <c r="AP4" s="104">
        <f>monitoring!T6+monitoring!U6+monitoring!V6</f>
        <v>203</v>
      </c>
      <c r="AQ4" s="89">
        <f t="shared" si="18"/>
        <v>0.20279720279720279</v>
      </c>
      <c r="AR4" s="68">
        <v>47</v>
      </c>
      <c r="AS4" s="44">
        <f t="shared" si="19"/>
        <v>11.75</v>
      </c>
      <c r="AT4" s="78">
        <f>monitoring!Y6</f>
        <v>0</v>
      </c>
      <c r="AU4" s="75">
        <f>AT4/AR4</f>
        <v>0</v>
      </c>
      <c r="AV4" s="104">
        <f>monitoring!W6+monitoring!X6+monitoring!Y6</f>
        <v>13</v>
      </c>
      <c r="AW4" s="89">
        <f t="shared" si="20"/>
        <v>0.27659574468085107</v>
      </c>
      <c r="AX4" s="64"/>
      <c r="AY4" s="98">
        <v>2487</v>
      </c>
      <c r="AZ4" s="101">
        <f t="shared" si="21"/>
        <v>0</v>
      </c>
      <c r="BA4" s="47">
        <f t="shared" si="22"/>
        <v>0</v>
      </c>
      <c r="BB4" s="104">
        <f>monitoring!AB6</f>
        <v>767</v>
      </c>
      <c r="BC4" s="89">
        <f t="shared" si="23"/>
        <v>0.30840369923602734</v>
      </c>
    </row>
    <row r="5" spans="1:55" x14ac:dyDescent="0.45">
      <c r="A5" s="48" t="s">
        <v>36</v>
      </c>
      <c r="B5" s="68">
        <v>39</v>
      </c>
      <c r="C5" s="43">
        <f t="shared" si="1"/>
        <v>9.75</v>
      </c>
      <c r="D5" s="74">
        <f>monitoring!D7</f>
        <v>0</v>
      </c>
      <c r="E5" s="75">
        <f t="shared" si="2"/>
        <v>0</v>
      </c>
      <c r="F5" s="104">
        <f>monitoring!B7+monitoring!C7+monitoring!D7</f>
        <v>8</v>
      </c>
      <c r="G5" s="85">
        <f t="shared" si="3"/>
        <v>0.20512820512820512</v>
      </c>
      <c r="H5" s="114"/>
      <c r="I5" s="131">
        <f t="shared" si="4"/>
        <v>0</v>
      </c>
      <c r="J5" s="126">
        <f>monitoring!G7</f>
        <v>0</v>
      </c>
      <c r="K5" s="122"/>
      <c r="L5" s="128">
        <f>monitoring!E7+monitoring!F7+monitoring!G7</f>
        <v>0</v>
      </c>
      <c r="M5" s="124" t="e">
        <f t="shared" si="6"/>
        <v>#DIV/0!</v>
      </c>
      <c r="N5" s="112"/>
      <c r="O5" s="44"/>
      <c r="P5" s="78">
        <f>monitoring!J7</f>
        <v>0</v>
      </c>
      <c r="Q5" s="75"/>
      <c r="R5" s="104">
        <f>monitoring!H7+monitoring!I7+monitoring!J7</f>
        <v>0</v>
      </c>
      <c r="S5" s="85" t="e">
        <f t="shared" si="8"/>
        <v>#DIV/0!</v>
      </c>
      <c r="T5" s="68">
        <v>31</v>
      </c>
      <c r="U5" s="44">
        <f t="shared" si="9"/>
        <v>7.75</v>
      </c>
      <c r="V5" s="78">
        <f>monitoring!M7</f>
        <v>0</v>
      </c>
      <c r="W5" s="75">
        <f t="shared" si="10"/>
        <v>0</v>
      </c>
      <c r="X5" s="104">
        <f>monitoring!K7+monitoring!L7+monitoring!M7</f>
        <v>0</v>
      </c>
      <c r="Y5" s="89">
        <f t="shared" si="11"/>
        <v>0</v>
      </c>
      <c r="Z5" s="68">
        <v>38</v>
      </c>
      <c r="AA5" s="44">
        <f t="shared" si="12"/>
        <v>9.5</v>
      </c>
      <c r="AB5" s="78">
        <f>monitoring!P7</f>
        <v>0</v>
      </c>
      <c r="AC5" s="75">
        <f t="shared" si="0"/>
        <v>0</v>
      </c>
      <c r="AD5" s="104">
        <f>monitoring!N7+monitoring!O7+monitoring!P7</f>
        <v>9</v>
      </c>
      <c r="AE5" s="89">
        <f t="shared" si="13"/>
        <v>0.23684210526315788</v>
      </c>
      <c r="AF5" s="68">
        <v>91</v>
      </c>
      <c r="AG5" s="44">
        <f t="shared" si="14"/>
        <v>22.75</v>
      </c>
      <c r="AH5" s="78">
        <f>monitoring!S7</f>
        <v>0</v>
      </c>
      <c r="AI5" s="75">
        <f t="shared" si="15"/>
        <v>0</v>
      </c>
      <c r="AJ5" s="104">
        <f>monitoring!Q7+monitoring!R7+monitoring!S7</f>
        <v>12</v>
      </c>
      <c r="AK5" s="85">
        <f t="shared" si="16"/>
        <v>0.13186813186813187</v>
      </c>
      <c r="AL5" s="68">
        <v>100</v>
      </c>
      <c r="AM5" s="44">
        <f t="shared" si="17"/>
        <v>25</v>
      </c>
      <c r="AN5" s="78">
        <f>monitoring!V7</f>
        <v>0</v>
      </c>
      <c r="AO5" s="75"/>
      <c r="AP5" s="104">
        <f>monitoring!T7+monitoring!U7+monitoring!V7</f>
        <v>0</v>
      </c>
      <c r="AQ5" s="89">
        <f t="shared" si="18"/>
        <v>0</v>
      </c>
      <c r="AR5" s="68">
        <v>5</v>
      </c>
      <c r="AS5" s="44">
        <f t="shared" si="19"/>
        <v>1.25</v>
      </c>
      <c r="AT5" s="78">
        <f>monitoring!Y7</f>
        <v>0</v>
      </c>
      <c r="AU5" s="75">
        <f t="shared" ref="AU5:AU6" si="24">AT5/AR5</f>
        <v>0</v>
      </c>
      <c r="AV5" s="104">
        <f>monitoring!W7+monitoring!X7+monitoring!Y7</f>
        <v>0</v>
      </c>
      <c r="AW5" s="89">
        <f t="shared" si="20"/>
        <v>0</v>
      </c>
      <c r="AX5" s="64"/>
      <c r="AY5" s="98">
        <v>300</v>
      </c>
      <c r="AZ5" s="101">
        <f t="shared" si="21"/>
        <v>0</v>
      </c>
      <c r="BA5" s="47">
        <f t="shared" si="22"/>
        <v>0</v>
      </c>
      <c r="BB5" s="104">
        <f>monitoring!AB7</f>
        <v>29</v>
      </c>
      <c r="BC5" s="89">
        <f t="shared" si="23"/>
        <v>9.6666666666666665E-2</v>
      </c>
    </row>
    <row r="6" spans="1:55" x14ac:dyDescent="0.45">
      <c r="A6" s="48" t="s">
        <v>5</v>
      </c>
      <c r="B6" s="68">
        <v>18</v>
      </c>
      <c r="C6" s="43">
        <f t="shared" si="1"/>
        <v>4.5</v>
      </c>
      <c r="D6" s="74">
        <f>monitoring!D8</f>
        <v>0</v>
      </c>
      <c r="E6" s="75">
        <f t="shared" si="2"/>
        <v>0</v>
      </c>
      <c r="F6" s="104">
        <f>monitoring!B8+monitoring!C8+monitoring!D8</f>
        <v>8</v>
      </c>
      <c r="G6" s="85">
        <f t="shared" si="3"/>
        <v>0.44444444444444442</v>
      </c>
      <c r="H6" s="114"/>
      <c r="I6" s="131">
        <f t="shared" si="4"/>
        <v>0</v>
      </c>
      <c r="J6" s="126">
        <f>monitoring!G8</f>
        <v>0</v>
      </c>
      <c r="K6" s="122"/>
      <c r="L6" s="128">
        <f>monitoring!E8+monitoring!F8+monitoring!G8</f>
        <v>0</v>
      </c>
      <c r="M6" s="124" t="e">
        <f t="shared" si="6"/>
        <v>#DIV/0!</v>
      </c>
      <c r="N6" s="112"/>
      <c r="O6" s="44"/>
      <c r="P6" s="78">
        <f>monitoring!J8</f>
        <v>0</v>
      </c>
      <c r="Q6" s="75"/>
      <c r="R6" s="104">
        <f>monitoring!H8+monitoring!I8+monitoring!J8</f>
        <v>0</v>
      </c>
      <c r="S6" s="85" t="e">
        <f t="shared" si="8"/>
        <v>#DIV/0!</v>
      </c>
      <c r="T6" s="68">
        <v>27</v>
      </c>
      <c r="U6" s="44">
        <f t="shared" si="9"/>
        <v>6.75</v>
      </c>
      <c r="V6" s="78">
        <f>monitoring!M8</f>
        <v>0</v>
      </c>
      <c r="W6" s="75">
        <f t="shared" si="10"/>
        <v>0</v>
      </c>
      <c r="X6" s="104">
        <f>monitoring!K8+monitoring!L8+monitoring!M8</f>
        <v>0</v>
      </c>
      <c r="Y6" s="89">
        <f t="shared" si="11"/>
        <v>0</v>
      </c>
      <c r="Z6" s="68">
        <v>32</v>
      </c>
      <c r="AA6" s="44">
        <v>8</v>
      </c>
      <c r="AB6" s="78">
        <f>monitoring!P8</f>
        <v>0</v>
      </c>
      <c r="AC6" s="75">
        <f t="shared" si="0"/>
        <v>0</v>
      </c>
      <c r="AD6" s="104">
        <f>monitoring!N8+monitoring!O8+monitoring!P8</f>
        <v>8</v>
      </c>
      <c r="AE6" s="89">
        <f t="shared" si="13"/>
        <v>0.25</v>
      </c>
      <c r="AF6" s="68">
        <v>77</v>
      </c>
      <c r="AG6" s="44">
        <f t="shared" si="14"/>
        <v>19.25</v>
      </c>
      <c r="AH6" s="78">
        <f>monitoring!S8</f>
        <v>0</v>
      </c>
      <c r="AI6" s="75">
        <f t="shared" si="15"/>
        <v>0</v>
      </c>
      <c r="AJ6" s="104">
        <f>monitoring!Q8+monitoring!R8+monitoring!S8</f>
        <v>11</v>
      </c>
      <c r="AK6" s="85">
        <f t="shared" si="16"/>
        <v>0.14285714285714285</v>
      </c>
      <c r="AL6" s="68">
        <v>100</v>
      </c>
      <c r="AM6" s="44">
        <f t="shared" si="17"/>
        <v>25</v>
      </c>
      <c r="AN6" s="78">
        <f>monitoring!V8</f>
        <v>0</v>
      </c>
      <c r="AO6" s="75"/>
      <c r="AP6" s="104">
        <f>monitoring!T8+monitoring!U8+monitoring!V8</f>
        <v>0</v>
      </c>
      <c r="AQ6" s="89">
        <f t="shared" si="18"/>
        <v>0</v>
      </c>
      <c r="AR6" s="68">
        <v>4</v>
      </c>
      <c r="AS6" s="44">
        <f t="shared" si="19"/>
        <v>1</v>
      </c>
      <c r="AT6" s="78">
        <f>monitoring!Y8</f>
        <v>0</v>
      </c>
      <c r="AU6" s="75">
        <f t="shared" si="24"/>
        <v>0</v>
      </c>
      <c r="AV6" s="104">
        <f>monitoring!W8+monitoring!X8+monitoring!Y8</f>
        <v>0</v>
      </c>
      <c r="AW6" s="89">
        <f t="shared" si="20"/>
        <v>0</v>
      </c>
      <c r="AX6" s="64"/>
      <c r="AY6" s="98">
        <v>255</v>
      </c>
      <c r="AZ6" s="101">
        <f t="shared" si="21"/>
        <v>0</v>
      </c>
      <c r="BA6" s="47">
        <f t="shared" si="22"/>
        <v>0</v>
      </c>
      <c r="BB6" s="104">
        <f>monitoring!AB8</f>
        <v>27</v>
      </c>
      <c r="BC6" s="89">
        <f t="shared" si="23"/>
        <v>0.10588235294117647</v>
      </c>
    </row>
    <row r="7" spans="1:55" x14ac:dyDescent="0.45">
      <c r="A7" s="48" t="s">
        <v>332</v>
      </c>
      <c r="B7" s="68">
        <v>774</v>
      </c>
      <c r="C7" s="43">
        <f t="shared" si="1"/>
        <v>193.5</v>
      </c>
      <c r="D7" s="74">
        <f>monitoring!D9</f>
        <v>0</v>
      </c>
      <c r="E7" s="75">
        <f t="shared" si="2"/>
        <v>0</v>
      </c>
      <c r="F7" s="104">
        <f>monitoring!B9+monitoring!C9+monitoring!D9</f>
        <v>307</v>
      </c>
      <c r="G7" s="85">
        <f t="shared" si="3"/>
        <v>0.39664082687338503</v>
      </c>
      <c r="H7" s="114"/>
      <c r="I7" s="131">
        <f t="shared" si="4"/>
        <v>0</v>
      </c>
      <c r="J7" s="126">
        <f>monitoring!G9</f>
        <v>0</v>
      </c>
      <c r="K7" s="122"/>
      <c r="L7" s="128">
        <f>monitoring!E9+monitoring!F9+monitoring!G9</f>
        <v>0</v>
      </c>
      <c r="M7" s="124" t="e">
        <f t="shared" si="6"/>
        <v>#DIV/0!</v>
      </c>
      <c r="N7" s="112">
        <v>79</v>
      </c>
      <c r="O7" s="44">
        <f t="shared" si="7"/>
        <v>19.75</v>
      </c>
      <c r="P7" s="78">
        <f>monitoring!J9</f>
        <v>0</v>
      </c>
      <c r="Q7" s="75">
        <f>P7/N7</f>
        <v>0</v>
      </c>
      <c r="R7" s="104">
        <f>monitoring!H9+monitoring!I9+monitoring!J9</f>
        <v>32</v>
      </c>
      <c r="S7" s="85">
        <f t="shared" si="8"/>
        <v>0.4050632911392405</v>
      </c>
      <c r="T7" s="68"/>
      <c r="U7" s="44">
        <f t="shared" si="9"/>
        <v>0</v>
      </c>
      <c r="V7" s="78">
        <f>monitoring!M9</f>
        <v>0</v>
      </c>
      <c r="W7" s="75"/>
      <c r="X7" s="104">
        <f>monitoring!K9+monitoring!L9+monitoring!M9</f>
        <v>0</v>
      </c>
      <c r="Y7" s="89" t="e">
        <f t="shared" si="11"/>
        <v>#DIV/0!</v>
      </c>
      <c r="Z7" s="68">
        <v>1211</v>
      </c>
      <c r="AA7" s="44">
        <f t="shared" si="12"/>
        <v>302.75</v>
      </c>
      <c r="AB7" s="78">
        <f>monitoring!P9</f>
        <v>0</v>
      </c>
      <c r="AC7" s="75">
        <f t="shared" si="0"/>
        <v>0</v>
      </c>
      <c r="AD7" s="104">
        <f>monitoring!N9+monitoring!O9+monitoring!P9</f>
        <v>390</v>
      </c>
      <c r="AE7" s="89">
        <f t="shared" si="13"/>
        <v>0.32204789430222958</v>
      </c>
      <c r="AF7" s="68">
        <v>3961</v>
      </c>
      <c r="AG7" s="44">
        <f t="shared" si="14"/>
        <v>990.25</v>
      </c>
      <c r="AH7" s="78">
        <f>monitoring!S9</f>
        <v>0</v>
      </c>
      <c r="AI7" s="75">
        <f t="shared" si="15"/>
        <v>0</v>
      </c>
      <c r="AJ7" s="104">
        <f>monitoring!Q9+monitoring!R9+monitoring!S9</f>
        <v>1766</v>
      </c>
      <c r="AK7" s="85">
        <f t="shared" si="16"/>
        <v>0.44584700833122948</v>
      </c>
      <c r="AL7" s="68">
        <v>11835</v>
      </c>
      <c r="AM7" s="44">
        <f t="shared" si="17"/>
        <v>2958.75</v>
      </c>
      <c r="AN7" s="78">
        <f>monitoring!V9</f>
        <v>0</v>
      </c>
      <c r="AO7" s="75">
        <f>AN7/AL7</f>
        <v>0</v>
      </c>
      <c r="AP7" s="104">
        <f>monitoring!T9+monitoring!U9+monitoring!V9</f>
        <v>1463</v>
      </c>
      <c r="AQ7" s="89">
        <f t="shared" si="18"/>
        <v>0.1236163920574567</v>
      </c>
      <c r="AR7" s="68">
        <v>187</v>
      </c>
      <c r="AS7" s="44">
        <f t="shared" si="19"/>
        <v>46.75</v>
      </c>
      <c r="AT7" s="78">
        <f>monitoring!Y9</f>
        <v>0</v>
      </c>
      <c r="AU7" s="75">
        <f>AT7/AR7</f>
        <v>0</v>
      </c>
      <c r="AV7" s="104">
        <f>monitoring!W9+monitoring!X9+monitoring!Y9</f>
        <v>19</v>
      </c>
      <c r="AW7" s="89">
        <f t="shared" si="20"/>
        <v>0.10160427807486631</v>
      </c>
      <c r="AX7" s="64"/>
      <c r="AY7" s="98">
        <v>18358</v>
      </c>
      <c r="AZ7" s="101">
        <f t="shared" si="21"/>
        <v>0</v>
      </c>
      <c r="BA7" s="47">
        <f t="shared" si="22"/>
        <v>0</v>
      </c>
      <c r="BB7" s="104">
        <f>monitoring!AB9</f>
        <v>3977</v>
      </c>
      <c r="BC7" s="89">
        <f t="shared" si="23"/>
        <v>0.21663579910665651</v>
      </c>
    </row>
    <row r="8" spans="1:55" x14ac:dyDescent="0.45">
      <c r="A8" s="48" t="s">
        <v>109</v>
      </c>
      <c r="B8" s="68">
        <v>13</v>
      </c>
      <c r="C8" s="43">
        <f t="shared" si="1"/>
        <v>3.25</v>
      </c>
      <c r="D8" s="74">
        <f>monitoring!D10</f>
        <v>0</v>
      </c>
      <c r="E8" s="75">
        <f t="shared" si="2"/>
        <v>0</v>
      </c>
      <c r="F8" s="104">
        <f>monitoring!B10+monitoring!C10+monitoring!D10</f>
        <v>3</v>
      </c>
      <c r="G8" s="85">
        <f t="shared" si="3"/>
        <v>0.23076923076923078</v>
      </c>
      <c r="H8" s="114"/>
      <c r="I8" s="131">
        <f t="shared" si="4"/>
        <v>0</v>
      </c>
      <c r="J8" s="126">
        <f>monitoring!G10</f>
        <v>0</v>
      </c>
      <c r="K8" s="122"/>
      <c r="L8" s="128">
        <f>monitoring!E10+monitoring!F10+monitoring!G10</f>
        <v>0</v>
      </c>
      <c r="M8" s="124" t="e">
        <f t="shared" si="6"/>
        <v>#DIV/0!</v>
      </c>
      <c r="N8" s="112">
        <v>5</v>
      </c>
      <c r="O8" s="44">
        <f t="shared" si="7"/>
        <v>1.25</v>
      </c>
      <c r="P8" s="78">
        <f>monitoring!J10</f>
        <v>0</v>
      </c>
      <c r="Q8" s="75">
        <f>P8/N8</f>
        <v>0</v>
      </c>
      <c r="R8" s="104">
        <f>monitoring!H10+monitoring!I10+monitoring!J10</f>
        <v>2</v>
      </c>
      <c r="S8" s="85">
        <f t="shared" si="8"/>
        <v>0.4</v>
      </c>
      <c r="T8" s="68"/>
      <c r="U8" s="44">
        <f t="shared" si="9"/>
        <v>0</v>
      </c>
      <c r="V8" s="78">
        <f>monitoring!M10</f>
        <v>0</v>
      </c>
      <c r="W8" s="75"/>
      <c r="X8" s="104">
        <f>monitoring!K10+monitoring!L10+monitoring!M10</f>
        <v>0</v>
      </c>
      <c r="Y8" s="89" t="e">
        <f t="shared" si="11"/>
        <v>#DIV/0!</v>
      </c>
      <c r="Z8" s="68">
        <v>73</v>
      </c>
      <c r="AA8" s="44">
        <f t="shared" si="12"/>
        <v>18.25</v>
      </c>
      <c r="AB8" s="78">
        <f>monitoring!P10</f>
        <v>0</v>
      </c>
      <c r="AC8" s="75">
        <f t="shared" si="0"/>
        <v>0</v>
      </c>
      <c r="AD8" s="104">
        <f>monitoring!N10+monitoring!O10+monitoring!P10</f>
        <v>13</v>
      </c>
      <c r="AE8" s="89">
        <f t="shared" si="13"/>
        <v>0.17808219178082191</v>
      </c>
      <c r="AF8" s="68"/>
      <c r="AG8" s="42"/>
      <c r="AH8" s="78">
        <f>monitoring!S10</f>
        <v>0</v>
      </c>
      <c r="AI8" s="75"/>
      <c r="AJ8" s="104">
        <f>monitoring!Q10+monitoring!R10+monitoring!S10</f>
        <v>0</v>
      </c>
      <c r="AK8" s="85" t="e">
        <f t="shared" si="16"/>
        <v>#DIV/0!</v>
      </c>
      <c r="AL8" s="68">
        <v>534</v>
      </c>
      <c r="AM8" s="44">
        <f t="shared" si="17"/>
        <v>133.5</v>
      </c>
      <c r="AN8" s="78">
        <f>monitoring!V10</f>
        <v>0</v>
      </c>
      <c r="AO8" s="75">
        <f>AN8/AL8</f>
        <v>0</v>
      </c>
      <c r="AP8" s="104">
        <f>monitoring!T10+monitoring!U10+monitoring!V10</f>
        <v>117</v>
      </c>
      <c r="AQ8" s="89">
        <f t="shared" si="18"/>
        <v>0.21910112359550563</v>
      </c>
      <c r="AR8" s="68">
        <v>10</v>
      </c>
      <c r="AS8" s="44">
        <f t="shared" si="19"/>
        <v>2.5</v>
      </c>
      <c r="AT8" s="78">
        <f>monitoring!Y10</f>
        <v>0</v>
      </c>
      <c r="AU8" s="75">
        <f>AT8/AR8</f>
        <v>0</v>
      </c>
      <c r="AV8" s="104">
        <f>monitoring!W10+monitoring!X10+monitoring!Y10</f>
        <v>2</v>
      </c>
      <c r="AW8" s="89">
        <f t="shared" si="20"/>
        <v>0.2</v>
      </c>
      <c r="AX8" s="64"/>
      <c r="AY8" s="98">
        <v>655</v>
      </c>
      <c r="AZ8" s="101">
        <f t="shared" si="21"/>
        <v>0</v>
      </c>
      <c r="BA8" s="47">
        <f t="shared" si="22"/>
        <v>0</v>
      </c>
      <c r="BB8" s="104">
        <f>monitoring!AB10</f>
        <v>137</v>
      </c>
      <c r="BC8" s="89">
        <f t="shared" si="23"/>
        <v>0.20916030534351146</v>
      </c>
    </row>
    <row r="9" spans="1:55" ht="14.65" thickBot="1" x14ac:dyDescent="0.5">
      <c r="A9" s="48" t="s">
        <v>118</v>
      </c>
      <c r="B9" s="69"/>
      <c r="C9" s="70"/>
      <c r="D9" s="76">
        <f>monitoring!D11</f>
        <v>0</v>
      </c>
      <c r="E9" s="77"/>
      <c r="F9" s="105">
        <f>monitoring!B11+monitoring!C11+monitoring!D11</f>
        <v>0</v>
      </c>
      <c r="G9" s="86"/>
      <c r="H9" s="115"/>
      <c r="I9" s="132">
        <f t="shared" si="4"/>
        <v>0</v>
      </c>
      <c r="J9" s="127">
        <f>monitoring!G11</f>
        <v>0</v>
      </c>
      <c r="K9" s="123"/>
      <c r="L9" s="129">
        <f>monitoring!E11+monitoring!F11+monitoring!G11</f>
        <v>0</v>
      </c>
      <c r="M9" s="125"/>
      <c r="N9" s="113"/>
      <c r="O9" s="80"/>
      <c r="P9" s="81">
        <f>monitoring!J11</f>
        <v>0</v>
      </c>
      <c r="Q9" s="77"/>
      <c r="R9" s="105">
        <f>monitoring!H11+monitoring!I11+monitoring!J11</f>
        <v>0</v>
      </c>
      <c r="S9" s="86"/>
      <c r="T9" s="69"/>
      <c r="U9" s="80"/>
      <c r="V9" s="81">
        <f>monitoring!M11</f>
        <v>0</v>
      </c>
      <c r="W9" s="77"/>
      <c r="X9" s="105">
        <f>monitoring!K11+monitoring!L11+monitoring!M11</f>
        <v>0</v>
      </c>
      <c r="Y9" s="90"/>
      <c r="Z9" s="69"/>
      <c r="AA9" s="80"/>
      <c r="AB9" s="81">
        <f>monitoring!P11</f>
        <v>0</v>
      </c>
      <c r="AC9" s="77"/>
      <c r="AD9" s="105">
        <f>monitoring!N11+monitoring!O11+monitoring!P11</f>
        <v>2</v>
      </c>
      <c r="AE9" s="90"/>
      <c r="AF9" s="69"/>
      <c r="AG9" s="92"/>
      <c r="AH9" s="81">
        <f>monitoring!S11</f>
        <v>0</v>
      </c>
      <c r="AI9" s="77"/>
      <c r="AJ9" s="105">
        <f>monitoring!Q11+monitoring!R11+monitoring!S11</f>
        <v>0</v>
      </c>
      <c r="AK9" s="86"/>
      <c r="AL9" s="68"/>
      <c r="AM9" s="44"/>
      <c r="AN9" s="78">
        <f>monitoring!V11</f>
        <v>0</v>
      </c>
      <c r="AO9" s="75"/>
      <c r="AP9" s="104">
        <f>monitoring!T11+monitoring!U11+monitoring!V11</f>
        <v>3</v>
      </c>
      <c r="AQ9" s="89"/>
      <c r="AR9" s="69"/>
      <c r="AS9" s="80"/>
      <c r="AT9" s="81">
        <f>monitoring!Y11</f>
        <v>0</v>
      </c>
      <c r="AU9" s="77"/>
      <c r="AV9" s="105">
        <f>monitoring!W11+monitoring!X11+monitoring!Y11</f>
        <v>0</v>
      </c>
      <c r="AW9" s="90"/>
      <c r="AX9" s="64"/>
      <c r="AY9" s="98"/>
      <c r="AZ9" s="101">
        <f t="shared" si="21"/>
        <v>0</v>
      </c>
      <c r="BA9" s="47"/>
      <c r="BB9" s="104">
        <f>monitoring!AB11</f>
        <v>5</v>
      </c>
      <c r="BC9" s="89"/>
    </row>
    <row r="10" spans="1:55" ht="14.65" thickBot="1" x14ac:dyDescent="0.5">
      <c r="A10" s="49" t="s">
        <v>305</v>
      </c>
      <c r="AL10" s="69">
        <v>2175</v>
      </c>
      <c r="AM10" s="80">
        <f>AL10/4</f>
        <v>543.75</v>
      </c>
      <c r="AN10" s="76">
        <f>PSI_99DOTs!G41</f>
        <v>0</v>
      </c>
      <c r="AO10" s="77">
        <f>AN10/AL10</f>
        <v>0</v>
      </c>
      <c r="AP10" s="105">
        <f>monitoring!T12+monitoring!U12+monitoring!V12</f>
        <v>868</v>
      </c>
      <c r="AQ10" s="90">
        <f t="shared" si="18"/>
        <v>0.39908045977011497</v>
      </c>
      <c r="AY10" s="99">
        <v>2175</v>
      </c>
      <c r="AZ10" s="130">
        <f t="shared" si="21"/>
        <v>0</v>
      </c>
      <c r="BA10" s="100">
        <f t="shared" si="22"/>
        <v>0</v>
      </c>
      <c r="BB10" s="105">
        <f>monitoring!AB12</f>
        <v>868</v>
      </c>
      <c r="BC10" s="90">
        <f t="shared" si="23"/>
        <v>0.39908045977011497</v>
      </c>
    </row>
    <row r="12" spans="1:55" x14ac:dyDescent="0.45">
      <c r="A12" s="42" t="s">
        <v>333</v>
      </c>
      <c r="B12" s="50">
        <v>0.8</v>
      </c>
      <c r="C12" s="51"/>
      <c r="D12" s="52"/>
      <c r="N12" s="50">
        <v>0.8</v>
      </c>
      <c r="O12" s="54"/>
      <c r="P12" s="55"/>
      <c r="S12" s="64"/>
      <c r="Z12" s="50">
        <v>0.75</v>
      </c>
      <c r="AA12" s="50">
        <f>D15/D16</f>
        <v>0</v>
      </c>
      <c r="AC12" s="56"/>
      <c r="AD12" s="56"/>
      <c r="AE12" s="56"/>
      <c r="AK12" s="45"/>
      <c r="AL12" s="53">
        <v>0.8</v>
      </c>
      <c r="AM12" s="51">
        <f>E15/E16</f>
        <v>0</v>
      </c>
      <c r="AN12" s="55"/>
      <c r="AQ12" s="45"/>
      <c r="AR12" s="53">
        <v>0.78</v>
      </c>
      <c r="AS12" s="51"/>
      <c r="AT12" s="55"/>
      <c r="AX12" s="45"/>
      <c r="AY12" s="57">
        <v>0.78</v>
      </c>
      <c r="AZ12" s="46"/>
      <c r="BA12" s="47">
        <f>G15/G16</f>
        <v>0</v>
      </c>
      <c r="BB12" s="94"/>
      <c r="BC12" s="94"/>
    </row>
    <row r="14" spans="1:55" x14ac:dyDescent="0.45">
      <c r="A14" s="42" t="s">
        <v>349</v>
      </c>
      <c r="B14" s="58" t="s">
        <v>206</v>
      </c>
      <c r="C14" s="58" t="s">
        <v>207</v>
      </c>
      <c r="D14" s="59" t="s">
        <v>209</v>
      </c>
      <c r="E14" s="59" t="s">
        <v>211</v>
      </c>
      <c r="F14" s="58" t="s">
        <v>205</v>
      </c>
      <c r="G14" s="120" t="s">
        <v>368</v>
      </c>
    </row>
    <row r="15" spans="1:55" x14ac:dyDescent="0.45">
      <c r="A15" s="42" t="s">
        <v>118</v>
      </c>
      <c r="B15" s="42"/>
      <c r="C15" s="42"/>
      <c r="D15" s="5">
        <f>SUMIF('Qrly template'!$A$3:$A$6,"MATA",'Qrly template'!$N3:$N6)</f>
        <v>0</v>
      </c>
      <c r="E15" s="5">
        <f>SUMIF('Qrly template'!$A$3:$A$6,"PSI",'Qrly template'!$N3:$N6)</f>
        <v>0</v>
      </c>
      <c r="F15" s="42"/>
      <c r="G15" s="41">
        <f>SUM(B15:F15)</f>
        <v>0</v>
      </c>
    </row>
    <row r="16" spans="1:55" x14ac:dyDescent="0.45">
      <c r="A16" s="42" t="s">
        <v>348</v>
      </c>
      <c r="B16" s="42"/>
      <c r="C16" s="42"/>
      <c r="D16" s="5">
        <v>4</v>
      </c>
      <c r="E16" s="5">
        <v>13</v>
      </c>
      <c r="F16" s="42"/>
      <c r="G16" s="41">
        <f>SUM(B16:F16)</f>
        <v>17</v>
      </c>
    </row>
  </sheetData>
  <sheetProtection algorithmName="SHA-512" hashValue="PtefhFy89ReJgfNCZX4LuB0EcKtlhrzcFWYMSdAtz+64aL+6k5fyQojz91aJtUYu0bis7aJtRTee9SmxUFu+mQ==" saltValue="lFdSxeeMjD1Gl0oo054Flw==" spinCount="100000" sheet="1" objects="1" scenarios="1"/>
  <pageMargins left="0.7" right="0.7" top="0.75" bottom="0.75" header="0.3" footer="0.3"/>
  <pageSetup paperSize="9" orientation="portrait" verticalDpi="0" r:id="rId1"/>
  <ignoredErrors>
    <ignoredError sqref="C2:C8 O2:O8 P2:Q8 U2:W9 D2:E9 AA2:AC5 AG2:AI9 AM2:AO9 AS2:AU9 P9 AA7:AC9 AB6:AC6 BA2 AZ11:BA11 BA3:BA10 F2:G8 R2:S4 AM10:AO10 X2:Y6 AD2:AE8 AJ2:AK7 AP2:AQ8 AV2:AW8 BB2:BC8 D15:E15 J2:J9 K2:K4 L2:M4 L5:L9 BB10:BC10 BB9 R7:S8 R5:R6 R9 F9 X9 X7:X8 AD9 AJ9 AJ8 AP10:AQ10 AP9 AV9 G15:G16 AZ12:BA12 AZ2:AZ10 AA12 I2:I9" unlockedFormula="1"/>
    <ignoredError sqref="M5:M8 S5:S6 Y7:Y8 AK8" evalError="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06C77-CC7F-46B2-A295-9CCCAF39053B}">
  <dimension ref="D2:D34"/>
  <sheetViews>
    <sheetView topLeftCell="A13" workbookViewId="0">
      <selection activeCell="D17" sqref="D17"/>
    </sheetView>
  </sheetViews>
  <sheetFormatPr defaultRowHeight="14.25" x14ac:dyDescent="0.45"/>
  <cols>
    <col min="4" max="4" width="34.33203125" customWidth="1"/>
  </cols>
  <sheetData>
    <row r="2" spans="4:4" x14ac:dyDescent="0.45">
      <c r="D2" s="25" t="s">
        <v>244</v>
      </c>
    </row>
    <row r="3" spans="4:4" x14ac:dyDescent="0.45">
      <c r="D3" s="24" t="s">
        <v>239</v>
      </c>
    </row>
    <row r="4" spans="4:4" x14ac:dyDescent="0.45">
      <c r="D4" s="24" t="s">
        <v>267</v>
      </c>
    </row>
    <row r="5" spans="4:4" x14ac:dyDescent="0.45">
      <c r="D5" s="24" t="s">
        <v>240</v>
      </c>
    </row>
    <row r="6" spans="4:4" x14ac:dyDescent="0.45">
      <c r="D6" s="24" t="s">
        <v>268</v>
      </c>
    </row>
    <row r="7" spans="4:4" x14ac:dyDescent="0.45">
      <c r="D7" s="24" t="s">
        <v>241</v>
      </c>
    </row>
    <row r="8" spans="4:4" x14ac:dyDescent="0.45">
      <c r="D8" s="24" t="s">
        <v>269</v>
      </c>
    </row>
    <row r="9" spans="4:4" x14ac:dyDescent="0.45">
      <c r="D9" s="24" t="s">
        <v>242</v>
      </c>
    </row>
    <row r="10" spans="4:4" x14ac:dyDescent="0.45">
      <c r="D10" s="24" t="s">
        <v>270</v>
      </c>
    </row>
    <row r="11" spans="4:4" x14ac:dyDescent="0.45">
      <c r="D11" s="24" t="s">
        <v>243</v>
      </c>
    </row>
    <row r="14" spans="4:4" x14ac:dyDescent="0.45">
      <c r="D14" s="25" t="s">
        <v>246</v>
      </c>
    </row>
    <row r="15" spans="4:4" x14ac:dyDescent="0.45">
      <c r="D15" t="s">
        <v>206</v>
      </c>
    </row>
    <row r="16" spans="4:4" x14ac:dyDescent="0.45">
      <c r="D16" t="s">
        <v>364</v>
      </c>
    </row>
    <row r="17" spans="4:4" x14ac:dyDescent="0.45">
      <c r="D17" t="s">
        <v>207</v>
      </c>
    </row>
    <row r="18" spans="4:4" x14ac:dyDescent="0.45">
      <c r="D18" t="s">
        <v>208</v>
      </c>
    </row>
    <row r="19" spans="4:4" x14ac:dyDescent="0.45">
      <c r="D19" t="s">
        <v>209</v>
      </c>
    </row>
    <row r="20" spans="4:4" x14ac:dyDescent="0.45">
      <c r="D20" t="s">
        <v>210</v>
      </c>
    </row>
    <row r="21" spans="4:4" x14ac:dyDescent="0.45">
      <c r="D21" t="s">
        <v>211</v>
      </c>
    </row>
    <row r="22" spans="4:4" x14ac:dyDescent="0.45">
      <c r="D22" t="s">
        <v>205</v>
      </c>
    </row>
    <row r="24" spans="4:4" x14ac:dyDescent="0.45">
      <c r="D24" s="34" t="s">
        <v>255</v>
      </c>
    </row>
    <row r="25" spans="4:4" x14ac:dyDescent="0.45">
      <c r="D25" t="s">
        <v>256</v>
      </c>
    </row>
    <row r="26" spans="4:4" x14ac:dyDescent="0.45">
      <c r="D26" t="s">
        <v>257</v>
      </c>
    </row>
    <row r="29" spans="4:4" x14ac:dyDescent="0.45">
      <c r="D29" s="34" t="s">
        <v>258</v>
      </c>
    </row>
    <row r="30" spans="4:4" x14ac:dyDescent="0.45">
      <c r="D30" t="s">
        <v>212</v>
      </c>
    </row>
    <row r="31" spans="4:4" x14ac:dyDescent="0.45">
      <c r="D31" t="s">
        <v>259</v>
      </c>
    </row>
    <row r="32" spans="4:4" x14ac:dyDescent="0.45">
      <c r="D32" t="s">
        <v>260</v>
      </c>
    </row>
    <row r="33" spans="4:4" x14ac:dyDescent="0.45">
      <c r="D33" t="s">
        <v>261</v>
      </c>
    </row>
    <row r="34" spans="4:4" x14ac:dyDescent="0.45">
      <c r="D34" t="s">
        <v>262</v>
      </c>
    </row>
  </sheetData>
  <pageMargins left="0.7" right="0.7" top="0.75" bottom="0.75" header="0.3" footer="0.3"/>
  <pageSetup paperSize="9" orientation="portrait" verticalDpi="0" r:id="rId1"/>
  <tableParts count="4">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TB Indicator list</vt:lpstr>
      <vt:lpstr>Report date</vt:lpstr>
      <vt:lpstr>Qrly template</vt:lpstr>
      <vt:lpstr>PSI_99DOTs</vt:lpstr>
      <vt:lpstr>monitoring</vt:lpstr>
      <vt:lpstr>T&amp;A</vt:lpstr>
      <vt:lpstr>Dropdown</vt:lpstr>
      <vt:lpstr>qrly99dots</vt:lpstr>
      <vt:lpstr>qrlytemplate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 Thi Win</dc:creator>
  <cp:lastModifiedBy>LENOVO</cp:lastModifiedBy>
  <cp:lastPrinted>2022-01-10T05:32:29Z</cp:lastPrinted>
  <dcterms:created xsi:type="dcterms:W3CDTF">2021-12-04T09:35:38Z</dcterms:created>
  <dcterms:modified xsi:type="dcterms:W3CDTF">2023-11-03T11:06:37Z</dcterms:modified>
</cp:coreProperties>
</file>